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drawings/drawing7.xml" ContentType="application/vnd.openxmlformats-officedocument.drawing+xml"/>
  <Override PartName="/xl/charts/chart11.xml" ContentType="application/vnd.openxmlformats-officedocument.drawingml.chart+xml"/>
  <Override PartName="/xl/drawings/drawing8.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drawings/drawing10.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drawings/drawing11.xml" ContentType="application/vnd.openxmlformats-officedocument.drawing+xml"/>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480" yWindow="645" windowWidth="20730" windowHeight="9435" tabRatio="822"/>
  </bookViews>
  <sheets>
    <sheet name="СПИСОК КЛАССА" sheetId="1" r:id="rId1"/>
    <sheet name="АНКЕТА УЧИТЕЛЯ" sheetId="15" state="hidden" r:id="rId2"/>
    <sheet name="Ввод_данных" sheetId="18" r:id="rId3"/>
    <sheet name="Ответы_учащихся" sheetId="3" r:id="rId4"/>
    <sheet name="КЛЮЧИ" sheetId="19" r:id="rId5"/>
    <sheet name="Общий свод" sheetId="21" state="hidden" r:id="rId6"/>
    <sheet name="Результаты_итог" sheetId="22" state="hidden" r:id="rId7"/>
    <sheet name="Распределение_участников" sheetId="20" state="hidden" r:id="rId8"/>
    <sheet name="Размах_балла" sheetId="24" state="hidden" r:id="rId9"/>
    <sheet name="Коридор" sheetId="26" state="hidden" r:id="rId10"/>
    <sheet name="Результаты" sheetId="7" r:id="rId11"/>
    <sheet name="План" sheetId="5" r:id="rId12"/>
    <sheet name="Сравнение_части" sheetId="12" r:id="rId13"/>
    <sheet name="Анализ_содержание" sheetId="27" r:id="rId14"/>
    <sheet name="Анализ_умения" sheetId="9" r:id="rId15"/>
    <sheet name="Анализ_задания" sheetId="10" r:id="rId16"/>
    <sheet name="Анализ_ученик" sheetId="17" r:id="rId17"/>
    <sheet name="Рабочий" sheetId="4" state="hidden" r:id="rId18"/>
    <sheet name="Диаграмма_рез" sheetId="8" state="hidden" r:id="rId19"/>
    <sheet name="Диаграмма_сравнение" sheetId="13" state="hidden" r:id="rId20"/>
    <sheet name="Диаграмма_задания" sheetId="14" state="hidden" r:id="rId21"/>
    <sheet name="Диаграмма_распределение" sheetId="23" state="hidden" r:id="rId22"/>
  </sheets>
  <definedNames>
    <definedName name="Z_BFE542F4_8A0C_4C42_A5CA_C7B0ACF2717E_.wvu.Cols" localSheetId="2" hidden="1">Ввод_данных!$A:$B,Ввод_данных!$E:$E</definedName>
    <definedName name="Z_BFE542F4_8A0C_4C42_A5CA_C7B0ACF2717E_.wvu.Cols" localSheetId="3" hidden="1">Ответы_учащихся!$A:$B,Ответы_учащихся!$E:$E</definedName>
    <definedName name="Z_BFE542F4_8A0C_4C42_A5CA_C7B0ACF2717E_.wvu.Cols" localSheetId="0" hidden="1">'СПИСОК КЛАССА'!#REF!,'СПИСОК КЛАССА'!$M:$M</definedName>
    <definedName name="Z_BFE542F4_8A0C_4C42_A5CA_C7B0ACF2717E_.wvu.Rows" localSheetId="1" hidden="1">'АНКЕТА УЧИТЕЛЯ'!$52:$65</definedName>
    <definedName name="Z_BFE542F4_8A0C_4C42_A5CA_C7B0ACF2717E_.wvu.Rows" localSheetId="2" hidden="1">Ввод_данных!$21:$24</definedName>
    <definedName name="Z_BFE542F4_8A0C_4C42_A5CA_C7B0ACF2717E_.wvu.Rows" localSheetId="3" hidden="1">Ответы_учащихся!$21:$24</definedName>
    <definedName name="Z_BFE542F4_8A0C_4C42_A5CA_C7B0ACF2717E_.wvu.Rows" localSheetId="0" hidden="1">'СПИСОК КЛАССА'!$5:$5</definedName>
    <definedName name="базовый">OFFSET(Диаграмма_распределение!$G$3,1,0,Диаграмма_распределение!$A$1,1)</definedName>
    <definedName name="бу" localSheetId="9">OFFSET(Диаграмма_сравнение!$B$2:$B$2,1,0,Диаграмма_сравнение!$A$1,1)</definedName>
    <definedName name="бу">OFFSET(Диаграмма_сравнение!$B$2:$B$2,1,0,Диаграмма_сравнение!$A$1,1)</definedName>
    <definedName name="бу_доп" localSheetId="9">OFFSET(Диаграмма_сравнение!$C$2:$C$2,1,0,Диаграмма_сравнение!$A$1,1)</definedName>
    <definedName name="бу_доп">OFFSET(Диаграмма_сравнение!$C$2:$C$2,1,0,Диаграмма_сравнение!$A$1,1)</definedName>
    <definedName name="высокий">OFFSET(Диаграмма_распределение!$K$3,1,0,Диаграмма_распределение!$A$1,1)</definedName>
    <definedName name="класс">OFFSET('Общий свод'!$B$4,1,0,'Общий свод'!$A$4,1)</definedName>
    <definedName name="Код">OFFSET('Общий свод'!$C$6,1,0,'Общий свод'!$A$2,1)</definedName>
    <definedName name="макс" localSheetId="9">OFFSET('Общий свод'!$AA$4,1,0,'Общий свод'!$A$4,1)</definedName>
    <definedName name="макс">OFFSET('Общий свод'!$AU$6,1,0,'Общий свод'!$A$2,1)</definedName>
    <definedName name="мин" localSheetId="9">OFFSET('Общий свод'!$Z$4,1,0,'Общий свод'!$A$4,1)</definedName>
    <definedName name="мин">OFFSET('Общий свод'!$AS$6,1,0,'Общий свод'!$A$2,1)</definedName>
    <definedName name="низкий">OFFSET(Диаграмма_распределение!$C$3,1,0,Диаграмма_распределение!$A$1,1)</definedName>
    <definedName name="номер" localSheetId="9">OFFSET(Диаграмма_сравнение!$A$2:$A$2,1,0,Диаграмма_сравнение!$A$1,1)</definedName>
    <definedName name="номер">OFFSET(Диаграмма_сравнение!$A$2:$A$2,1,0,Диаграмма_сравнение!$A$1,1)</definedName>
    <definedName name="повышенный">OFFSET(Диаграмма_распределение!$I$3,1,0,Диаграмма_распределение!$A$1,1)</definedName>
    <definedName name="пониженный">OFFSET(Диаграмма_распределение!$E$3,1,0,Диаграмма_распределение!$A$1,1)</definedName>
    <definedName name="процент" localSheetId="9">OFFSET(Диаграмма_сравнение!$C$2:$C$2,1,0,Диаграмма_сравнение!$A$1,1)</definedName>
    <definedName name="процент">OFFSET(Диаграмма_сравнение!$C$2:$C$2,1,0,Диаграмма_сравнение!$A$1,1)</definedName>
    <definedName name="пу" localSheetId="9">OFFSET(Диаграмма_сравнение!$D$2:$D$2,1,0,Диаграмма_сравнение!$A$1,1)</definedName>
    <definedName name="пу">OFFSET(Диаграмма_сравнение!$D$2:$D$2,1,0,Диаграмма_сравнение!$A$1,1)</definedName>
    <definedName name="пу_доп" localSheetId="9">OFFSET(Диаграмма_сравнение!$E$2:$E$2,1,0,Диаграмма_сравнение!$A$1,1)</definedName>
    <definedName name="пу_доп">OFFSET(Диаграмма_сравнение!$E$2:$E$2,1,0,Диаграмма_сравнение!$A$1,1)</definedName>
    <definedName name="середина" localSheetId="9">OFFSET(Диаграмма_сравнение!$F$2:$F$2,1,0,Диаграмма_сравнение!$A$1,1)</definedName>
    <definedName name="середина">OFFSET(Диаграмма_сравнение!$F$2:$F$2,1,0,Диаграмма_сравнение!$A$1,1)</definedName>
    <definedName name="ср_усп" localSheetId="9">OFFSET('Общий свод'!$H$4,1,0,'Общий свод'!$A$4,1)</definedName>
    <definedName name="ср_усп">OFFSET('Общий свод'!$L$7,0,0,'Общий свод'!$A$2,1)</definedName>
    <definedName name="успешность" localSheetId="9">OFFSET('Общий свод'!$G$4,1,0,'Общий свод'!$A$4,1)</definedName>
    <definedName name="успешность">OFFSET('Общий свод'!$J$6,1,0,'Общий свод'!$A$2,1)</definedName>
    <definedName name="Ученик" localSheetId="9">OFFSET(Диаграмма_сравнение!$A$2:$A$2,1,0,Диаграмма_сравнение!$A$1,1)</definedName>
    <definedName name="Ученик">OFFSET(Диаграмма_сравнение!$A$2:$A$2,1,0,Диаграмма_сравнение!$A$1,1)</definedName>
  </definedNames>
  <calcPr calcId="144525"/>
</workbook>
</file>

<file path=xl/calcChain.xml><?xml version="1.0" encoding="utf-8"?>
<calcChain xmlns="http://schemas.openxmlformats.org/spreadsheetml/2006/main">
  <c r="K6" i="3" l="1"/>
  <c r="J3" i="27" l="1"/>
  <c r="C3" i="27"/>
  <c r="B2" i="27"/>
  <c r="P24" i="5" l="1"/>
  <c r="P10" i="5"/>
  <c r="BA27" i="3" l="1"/>
  <c r="BA28" i="3"/>
  <c r="BA29" i="3"/>
  <c r="BA30" i="3"/>
  <c r="BA31" i="3"/>
  <c r="BA32" i="3"/>
  <c r="BA33" i="3"/>
  <c r="BA34" i="3"/>
  <c r="BA35" i="3"/>
  <c r="BA36" i="3"/>
  <c r="BA37" i="3"/>
  <c r="BA38" i="3"/>
  <c r="BA39" i="3"/>
  <c r="BA40" i="3"/>
  <c r="BA41" i="3"/>
  <c r="BA42" i="3"/>
  <c r="BA43" i="3"/>
  <c r="BA44" i="3"/>
  <c r="BA45" i="3"/>
  <c r="BA46" i="3"/>
  <c r="BA47" i="3"/>
  <c r="BA48" i="3"/>
  <c r="BA49" i="3"/>
  <c r="BA50" i="3"/>
  <c r="BA51" i="3"/>
  <c r="BA52" i="3"/>
  <c r="BA53" i="3"/>
  <c r="BA54" i="3"/>
  <c r="BA55" i="3"/>
  <c r="BA56" i="3"/>
  <c r="BA57" i="3"/>
  <c r="BA58" i="3"/>
  <c r="BA59" i="3"/>
  <c r="BA60" i="3"/>
  <c r="BA61" i="3"/>
  <c r="BA62" i="3"/>
  <c r="BA63" i="3"/>
  <c r="BA64" i="3"/>
  <c r="G24" i="18"/>
  <c r="H24" i="18"/>
  <c r="I24" i="18"/>
  <c r="J24" i="18"/>
  <c r="K24" i="18"/>
  <c r="L24" i="18"/>
  <c r="M24" i="18"/>
  <c r="N24" i="18"/>
  <c r="O24" i="18"/>
  <c r="P24" i="18"/>
  <c r="Q24" i="18"/>
  <c r="R24" i="18"/>
  <c r="S24" i="18"/>
  <c r="T24" i="18"/>
  <c r="U24" i="18"/>
  <c r="V24" i="18"/>
  <c r="W24" i="18"/>
  <c r="X24" i="18"/>
  <c r="Y24" i="18"/>
  <c r="Z24" i="18"/>
  <c r="AA24" i="18"/>
  <c r="AB24" i="18"/>
  <c r="F24" i="18"/>
  <c r="AW27" i="3"/>
  <c r="AW28" i="3"/>
  <c r="AW29" i="3"/>
  <c r="AW30" i="3"/>
  <c r="AW31" i="3"/>
  <c r="AW32" i="3"/>
  <c r="AW33" i="3"/>
  <c r="AW34" i="3"/>
  <c r="AW35" i="3"/>
  <c r="AW36" i="3"/>
  <c r="AW37" i="3"/>
  <c r="AW38" i="3"/>
  <c r="AW39" i="3"/>
  <c r="AW40" i="3"/>
  <c r="AW41" i="3"/>
  <c r="AW42" i="3"/>
  <c r="AW43" i="3"/>
  <c r="AW44" i="3"/>
  <c r="AW45" i="3"/>
  <c r="AW46" i="3"/>
  <c r="AW47" i="3"/>
  <c r="AW48" i="3"/>
  <c r="AW49" i="3"/>
  <c r="AW50" i="3"/>
  <c r="AW51" i="3"/>
  <c r="AW52" i="3"/>
  <c r="AW53" i="3"/>
  <c r="AW54" i="3"/>
  <c r="AW55" i="3"/>
  <c r="AW56" i="3"/>
  <c r="AW57" i="3"/>
  <c r="AW58" i="3"/>
  <c r="AW59" i="3"/>
  <c r="AW60" i="3"/>
  <c r="AW61" i="3"/>
  <c r="AW62" i="3"/>
  <c r="AW63" i="3"/>
  <c r="AW64" i="3"/>
  <c r="AY27" i="3"/>
  <c r="AY28" i="3"/>
  <c r="AY29" i="3"/>
  <c r="AY30" i="3"/>
  <c r="AY31" i="3"/>
  <c r="AY32" i="3"/>
  <c r="AY33" i="3"/>
  <c r="AY34" i="3"/>
  <c r="AY35" i="3"/>
  <c r="AY36" i="3"/>
  <c r="AY37" i="3"/>
  <c r="AY38" i="3"/>
  <c r="AY39" i="3"/>
  <c r="AY40" i="3"/>
  <c r="AY41" i="3"/>
  <c r="AY42" i="3"/>
  <c r="AY43" i="3"/>
  <c r="AY44" i="3"/>
  <c r="AY45" i="3"/>
  <c r="AY46" i="3"/>
  <c r="AY47" i="3"/>
  <c r="AY48" i="3"/>
  <c r="AY49" i="3"/>
  <c r="AY50" i="3"/>
  <c r="AY51" i="3"/>
  <c r="AY52" i="3"/>
  <c r="AY53" i="3"/>
  <c r="AY54" i="3"/>
  <c r="AY55" i="3"/>
  <c r="AY56" i="3"/>
  <c r="AY57" i="3"/>
  <c r="AY58" i="3"/>
  <c r="AY59" i="3"/>
  <c r="AY60" i="3"/>
  <c r="AY61" i="3"/>
  <c r="AY62" i="3"/>
  <c r="AY63" i="3"/>
  <c r="AY64" i="3"/>
  <c r="F27" i="3"/>
  <c r="G27" i="3"/>
  <c r="H27" i="3"/>
  <c r="I27" i="3"/>
  <c r="J27" i="3"/>
  <c r="K27" i="3"/>
  <c r="L27" i="3"/>
  <c r="M27" i="3"/>
  <c r="N27" i="3"/>
  <c r="O27" i="3"/>
  <c r="P27" i="3"/>
  <c r="Q27" i="3"/>
  <c r="R27" i="3"/>
  <c r="S27" i="3"/>
  <c r="T27" i="3"/>
  <c r="U27" i="3"/>
  <c r="V27" i="3"/>
  <c r="W27" i="3"/>
  <c r="X27" i="3"/>
  <c r="Y27" i="3"/>
  <c r="Z27" i="3"/>
  <c r="AA27" i="3"/>
  <c r="AB27" i="3"/>
  <c r="F28" i="3"/>
  <c r="G28" i="3"/>
  <c r="H28" i="3"/>
  <c r="I28" i="3"/>
  <c r="J28" i="3"/>
  <c r="K28" i="3"/>
  <c r="L28" i="3"/>
  <c r="M28" i="3"/>
  <c r="N28" i="3"/>
  <c r="O28" i="3"/>
  <c r="P28" i="3"/>
  <c r="Q28" i="3"/>
  <c r="R28" i="3"/>
  <c r="S28" i="3"/>
  <c r="T28" i="3"/>
  <c r="U28" i="3"/>
  <c r="V28" i="3"/>
  <c r="W28" i="3"/>
  <c r="X28" i="3"/>
  <c r="Y28" i="3"/>
  <c r="Z28" i="3"/>
  <c r="AA28" i="3"/>
  <c r="AB28" i="3"/>
  <c r="F29" i="3"/>
  <c r="G29" i="3"/>
  <c r="H29" i="3"/>
  <c r="I29" i="3"/>
  <c r="J29" i="3"/>
  <c r="K29" i="3"/>
  <c r="L29" i="3"/>
  <c r="M29" i="3"/>
  <c r="N29" i="3"/>
  <c r="O29" i="3"/>
  <c r="P29" i="3"/>
  <c r="Q29" i="3"/>
  <c r="R29" i="3"/>
  <c r="S29" i="3"/>
  <c r="T29" i="3"/>
  <c r="U29" i="3"/>
  <c r="V29" i="3"/>
  <c r="W29" i="3"/>
  <c r="X29" i="3"/>
  <c r="Y29" i="3"/>
  <c r="Z29" i="3"/>
  <c r="AA29" i="3"/>
  <c r="AB29" i="3"/>
  <c r="F30" i="3"/>
  <c r="G30" i="3"/>
  <c r="H30" i="3"/>
  <c r="I30" i="3"/>
  <c r="J30" i="3"/>
  <c r="K30" i="3"/>
  <c r="L30" i="3"/>
  <c r="M30" i="3"/>
  <c r="N30" i="3"/>
  <c r="O30" i="3"/>
  <c r="P30" i="3"/>
  <c r="Q30" i="3"/>
  <c r="R30" i="3"/>
  <c r="S30" i="3"/>
  <c r="T30" i="3"/>
  <c r="U30" i="3"/>
  <c r="V30" i="3"/>
  <c r="W30" i="3"/>
  <c r="X30" i="3"/>
  <c r="Y30" i="3"/>
  <c r="Z30" i="3"/>
  <c r="AA30" i="3"/>
  <c r="AB30" i="3"/>
  <c r="F31" i="3"/>
  <c r="G31" i="3"/>
  <c r="H31" i="3"/>
  <c r="I31" i="3"/>
  <c r="J31" i="3"/>
  <c r="K31" i="3"/>
  <c r="L31" i="3"/>
  <c r="M31" i="3"/>
  <c r="N31" i="3"/>
  <c r="O31" i="3"/>
  <c r="P31" i="3"/>
  <c r="Q31" i="3"/>
  <c r="R31" i="3"/>
  <c r="S31" i="3"/>
  <c r="T31" i="3"/>
  <c r="U31" i="3"/>
  <c r="V31" i="3"/>
  <c r="W31" i="3"/>
  <c r="X31" i="3"/>
  <c r="Y31" i="3"/>
  <c r="Z31" i="3"/>
  <c r="AA31" i="3"/>
  <c r="AB31" i="3"/>
  <c r="F32" i="3"/>
  <c r="G32" i="3"/>
  <c r="H32" i="3"/>
  <c r="I32" i="3"/>
  <c r="J32" i="3"/>
  <c r="K32" i="3"/>
  <c r="L32" i="3"/>
  <c r="M32" i="3"/>
  <c r="N32" i="3"/>
  <c r="O32" i="3"/>
  <c r="P32" i="3"/>
  <c r="Q32" i="3"/>
  <c r="R32" i="3"/>
  <c r="S32" i="3"/>
  <c r="T32" i="3"/>
  <c r="U32" i="3"/>
  <c r="V32" i="3"/>
  <c r="W32" i="3"/>
  <c r="X32" i="3"/>
  <c r="Y32" i="3"/>
  <c r="Z32" i="3"/>
  <c r="AA32" i="3"/>
  <c r="AB32" i="3"/>
  <c r="F33" i="3"/>
  <c r="G33" i="3"/>
  <c r="H33" i="3"/>
  <c r="I33" i="3"/>
  <c r="J33" i="3"/>
  <c r="K33" i="3"/>
  <c r="L33" i="3"/>
  <c r="M33" i="3"/>
  <c r="N33" i="3"/>
  <c r="O33" i="3"/>
  <c r="P33" i="3"/>
  <c r="Q33" i="3"/>
  <c r="R33" i="3"/>
  <c r="S33" i="3"/>
  <c r="T33" i="3"/>
  <c r="U33" i="3"/>
  <c r="V33" i="3"/>
  <c r="W33" i="3"/>
  <c r="X33" i="3"/>
  <c r="Y33" i="3"/>
  <c r="Z33" i="3"/>
  <c r="AA33" i="3"/>
  <c r="AB33" i="3"/>
  <c r="F34" i="3"/>
  <c r="G34" i="3"/>
  <c r="H34" i="3"/>
  <c r="I34" i="3"/>
  <c r="J34" i="3"/>
  <c r="K34" i="3"/>
  <c r="L34" i="3"/>
  <c r="M34" i="3"/>
  <c r="N34" i="3"/>
  <c r="O34" i="3"/>
  <c r="P34" i="3"/>
  <c r="Q34" i="3"/>
  <c r="R34" i="3"/>
  <c r="S34" i="3"/>
  <c r="T34" i="3"/>
  <c r="U34" i="3"/>
  <c r="V34" i="3"/>
  <c r="W34" i="3"/>
  <c r="X34" i="3"/>
  <c r="Y34" i="3"/>
  <c r="Z34" i="3"/>
  <c r="AA34" i="3"/>
  <c r="AB34" i="3"/>
  <c r="F35" i="3"/>
  <c r="G35" i="3"/>
  <c r="H35" i="3"/>
  <c r="I35" i="3"/>
  <c r="J35" i="3"/>
  <c r="K35" i="3"/>
  <c r="L35" i="3"/>
  <c r="M35" i="3"/>
  <c r="N35" i="3"/>
  <c r="O35" i="3"/>
  <c r="P35" i="3"/>
  <c r="Q35" i="3"/>
  <c r="R35" i="3"/>
  <c r="S35" i="3"/>
  <c r="T35" i="3"/>
  <c r="U35" i="3"/>
  <c r="V35" i="3"/>
  <c r="W35" i="3"/>
  <c r="X35" i="3"/>
  <c r="Y35" i="3"/>
  <c r="Z35" i="3"/>
  <c r="AA35" i="3"/>
  <c r="AB35" i="3"/>
  <c r="F36" i="3"/>
  <c r="G36" i="3"/>
  <c r="H36" i="3"/>
  <c r="I36" i="3"/>
  <c r="J36" i="3"/>
  <c r="K36" i="3"/>
  <c r="L36" i="3"/>
  <c r="M36" i="3"/>
  <c r="N36" i="3"/>
  <c r="O36" i="3"/>
  <c r="P36" i="3"/>
  <c r="Q36" i="3"/>
  <c r="R36" i="3"/>
  <c r="S36" i="3"/>
  <c r="T36" i="3"/>
  <c r="U36" i="3"/>
  <c r="V36" i="3"/>
  <c r="W36" i="3"/>
  <c r="X36" i="3"/>
  <c r="Y36" i="3"/>
  <c r="Z36" i="3"/>
  <c r="AA36" i="3"/>
  <c r="AB36" i="3"/>
  <c r="F37" i="3"/>
  <c r="G37" i="3"/>
  <c r="H37" i="3"/>
  <c r="I37" i="3"/>
  <c r="J37" i="3"/>
  <c r="K37" i="3"/>
  <c r="L37" i="3"/>
  <c r="M37" i="3"/>
  <c r="N37" i="3"/>
  <c r="O37" i="3"/>
  <c r="P37" i="3"/>
  <c r="Q37" i="3"/>
  <c r="R37" i="3"/>
  <c r="S37" i="3"/>
  <c r="T37" i="3"/>
  <c r="U37" i="3"/>
  <c r="V37" i="3"/>
  <c r="W37" i="3"/>
  <c r="X37" i="3"/>
  <c r="Y37" i="3"/>
  <c r="Z37" i="3"/>
  <c r="AA37" i="3"/>
  <c r="AB37" i="3"/>
  <c r="F38" i="3"/>
  <c r="G38" i="3"/>
  <c r="H38" i="3"/>
  <c r="I38" i="3"/>
  <c r="J38" i="3"/>
  <c r="K38" i="3"/>
  <c r="L38" i="3"/>
  <c r="M38" i="3"/>
  <c r="N38" i="3"/>
  <c r="O38" i="3"/>
  <c r="P38" i="3"/>
  <c r="Q38" i="3"/>
  <c r="R38" i="3"/>
  <c r="S38" i="3"/>
  <c r="T38" i="3"/>
  <c r="U38" i="3"/>
  <c r="V38" i="3"/>
  <c r="W38" i="3"/>
  <c r="X38" i="3"/>
  <c r="Y38" i="3"/>
  <c r="Z38" i="3"/>
  <c r="AA38" i="3"/>
  <c r="AB38" i="3"/>
  <c r="F39" i="3"/>
  <c r="G39" i="3"/>
  <c r="H39" i="3"/>
  <c r="I39" i="3"/>
  <c r="J39" i="3"/>
  <c r="K39" i="3"/>
  <c r="L39" i="3"/>
  <c r="M39" i="3"/>
  <c r="N39" i="3"/>
  <c r="O39" i="3"/>
  <c r="P39" i="3"/>
  <c r="Q39" i="3"/>
  <c r="R39" i="3"/>
  <c r="S39" i="3"/>
  <c r="T39" i="3"/>
  <c r="U39" i="3"/>
  <c r="V39" i="3"/>
  <c r="W39" i="3"/>
  <c r="X39" i="3"/>
  <c r="Y39" i="3"/>
  <c r="Z39" i="3"/>
  <c r="AA39" i="3"/>
  <c r="AB39" i="3"/>
  <c r="F40" i="3"/>
  <c r="G40" i="3"/>
  <c r="H40" i="3"/>
  <c r="I40" i="3"/>
  <c r="J40" i="3"/>
  <c r="K40" i="3"/>
  <c r="L40" i="3"/>
  <c r="M40" i="3"/>
  <c r="N40" i="3"/>
  <c r="O40" i="3"/>
  <c r="P40" i="3"/>
  <c r="Q40" i="3"/>
  <c r="R40" i="3"/>
  <c r="S40" i="3"/>
  <c r="T40" i="3"/>
  <c r="U40" i="3"/>
  <c r="V40" i="3"/>
  <c r="W40" i="3"/>
  <c r="X40" i="3"/>
  <c r="Y40" i="3"/>
  <c r="Z40" i="3"/>
  <c r="AA40" i="3"/>
  <c r="AB40" i="3"/>
  <c r="F41" i="3"/>
  <c r="G41" i="3"/>
  <c r="H41" i="3"/>
  <c r="I41" i="3"/>
  <c r="J41" i="3"/>
  <c r="K41" i="3"/>
  <c r="L41" i="3"/>
  <c r="M41" i="3"/>
  <c r="N41" i="3"/>
  <c r="O41" i="3"/>
  <c r="P41" i="3"/>
  <c r="Q41" i="3"/>
  <c r="R41" i="3"/>
  <c r="S41" i="3"/>
  <c r="T41" i="3"/>
  <c r="U41" i="3"/>
  <c r="V41" i="3"/>
  <c r="W41" i="3"/>
  <c r="X41" i="3"/>
  <c r="Y41" i="3"/>
  <c r="Z41" i="3"/>
  <c r="AA41" i="3"/>
  <c r="AB41" i="3"/>
  <c r="F42" i="3"/>
  <c r="G42" i="3"/>
  <c r="H42" i="3"/>
  <c r="I42" i="3"/>
  <c r="J42" i="3"/>
  <c r="K42" i="3"/>
  <c r="L42" i="3"/>
  <c r="M42" i="3"/>
  <c r="N42" i="3"/>
  <c r="O42" i="3"/>
  <c r="P42" i="3"/>
  <c r="Q42" i="3"/>
  <c r="R42" i="3"/>
  <c r="S42" i="3"/>
  <c r="T42" i="3"/>
  <c r="U42" i="3"/>
  <c r="V42" i="3"/>
  <c r="W42" i="3"/>
  <c r="X42" i="3"/>
  <c r="Y42" i="3"/>
  <c r="Z42" i="3"/>
  <c r="AA42" i="3"/>
  <c r="AB42" i="3"/>
  <c r="F43" i="3"/>
  <c r="G43" i="3"/>
  <c r="H43" i="3"/>
  <c r="I43" i="3"/>
  <c r="J43" i="3"/>
  <c r="K43" i="3"/>
  <c r="L43" i="3"/>
  <c r="M43" i="3"/>
  <c r="N43" i="3"/>
  <c r="O43" i="3"/>
  <c r="P43" i="3"/>
  <c r="Q43" i="3"/>
  <c r="R43" i="3"/>
  <c r="S43" i="3"/>
  <c r="T43" i="3"/>
  <c r="U43" i="3"/>
  <c r="V43" i="3"/>
  <c r="W43" i="3"/>
  <c r="X43" i="3"/>
  <c r="Y43" i="3"/>
  <c r="Z43" i="3"/>
  <c r="AA43" i="3"/>
  <c r="AB43" i="3"/>
  <c r="F44" i="3"/>
  <c r="G44" i="3"/>
  <c r="H44" i="3"/>
  <c r="I44" i="3"/>
  <c r="J44" i="3"/>
  <c r="K44" i="3"/>
  <c r="L44" i="3"/>
  <c r="M44" i="3"/>
  <c r="N44" i="3"/>
  <c r="O44" i="3"/>
  <c r="P44" i="3"/>
  <c r="Q44" i="3"/>
  <c r="R44" i="3"/>
  <c r="S44" i="3"/>
  <c r="T44" i="3"/>
  <c r="U44" i="3"/>
  <c r="V44" i="3"/>
  <c r="W44" i="3"/>
  <c r="X44" i="3"/>
  <c r="Y44" i="3"/>
  <c r="Z44" i="3"/>
  <c r="AA44" i="3"/>
  <c r="AB44" i="3"/>
  <c r="F45" i="3"/>
  <c r="G45" i="3"/>
  <c r="H45" i="3"/>
  <c r="I45" i="3"/>
  <c r="J45" i="3"/>
  <c r="K45" i="3"/>
  <c r="L45" i="3"/>
  <c r="M45" i="3"/>
  <c r="N45" i="3"/>
  <c r="O45" i="3"/>
  <c r="P45" i="3"/>
  <c r="Q45" i="3"/>
  <c r="R45" i="3"/>
  <c r="S45" i="3"/>
  <c r="T45" i="3"/>
  <c r="U45" i="3"/>
  <c r="V45" i="3"/>
  <c r="W45" i="3"/>
  <c r="X45" i="3"/>
  <c r="Y45" i="3"/>
  <c r="Z45" i="3"/>
  <c r="AA45" i="3"/>
  <c r="AB45" i="3"/>
  <c r="F46" i="3"/>
  <c r="G46" i="3"/>
  <c r="H46" i="3"/>
  <c r="I46" i="3"/>
  <c r="J46" i="3"/>
  <c r="K46" i="3"/>
  <c r="L46" i="3"/>
  <c r="M46" i="3"/>
  <c r="N46" i="3"/>
  <c r="O46" i="3"/>
  <c r="P46" i="3"/>
  <c r="Q46" i="3"/>
  <c r="R46" i="3"/>
  <c r="S46" i="3"/>
  <c r="T46" i="3"/>
  <c r="U46" i="3"/>
  <c r="V46" i="3"/>
  <c r="W46" i="3"/>
  <c r="X46" i="3"/>
  <c r="Y46" i="3"/>
  <c r="Z46" i="3"/>
  <c r="AA46" i="3"/>
  <c r="AB46" i="3"/>
  <c r="F47" i="3"/>
  <c r="G47" i="3"/>
  <c r="H47" i="3"/>
  <c r="I47" i="3"/>
  <c r="J47" i="3"/>
  <c r="K47" i="3"/>
  <c r="L47" i="3"/>
  <c r="M47" i="3"/>
  <c r="N47" i="3"/>
  <c r="O47" i="3"/>
  <c r="P47" i="3"/>
  <c r="Q47" i="3"/>
  <c r="R47" i="3"/>
  <c r="S47" i="3"/>
  <c r="T47" i="3"/>
  <c r="U47" i="3"/>
  <c r="V47" i="3"/>
  <c r="W47" i="3"/>
  <c r="X47" i="3"/>
  <c r="Y47" i="3"/>
  <c r="Z47" i="3"/>
  <c r="AA47" i="3"/>
  <c r="AB47" i="3"/>
  <c r="F48" i="3"/>
  <c r="G48" i="3"/>
  <c r="H48" i="3"/>
  <c r="I48" i="3"/>
  <c r="J48" i="3"/>
  <c r="K48" i="3"/>
  <c r="L48" i="3"/>
  <c r="M48" i="3"/>
  <c r="N48" i="3"/>
  <c r="O48" i="3"/>
  <c r="P48" i="3"/>
  <c r="Q48" i="3"/>
  <c r="R48" i="3"/>
  <c r="S48" i="3"/>
  <c r="T48" i="3"/>
  <c r="U48" i="3"/>
  <c r="V48" i="3"/>
  <c r="W48" i="3"/>
  <c r="X48" i="3"/>
  <c r="Y48" i="3"/>
  <c r="Z48" i="3"/>
  <c r="AA48" i="3"/>
  <c r="AB48" i="3"/>
  <c r="F49" i="3"/>
  <c r="G49" i="3"/>
  <c r="H49" i="3"/>
  <c r="I49" i="3"/>
  <c r="J49" i="3"/>
  <c r="K49" i="3"/>
  <c r="L49" i="3"/>
  <c r="M49" i="3"/>
  <c r="N49" i="3"/>
  <c r="O49" i="3"/>
  <c r="P49" i="3"/>
  <c r="Q49" i="3"/>
  <c r="R49" i="3"/>
  <c r="S49" i="3"/>
  <c r="T49" i="3"/>
  <c r="U49" i="3"/>
  <c r="V49" i="3"/>
  <c r="W49" i="3"/>
  <c r="X49" i="3"/>
  <c r="Y49" i="3"/>
  <c r="Z49" i="3"/>
  <c r="AA49" i="3"/>
  <c r="AB49" i="3"/>
  <c r="F50" i="3"/>
  <c r="G50" i="3"/>
  <c r="H50" i="3"/>
  <c r="I50" i="3"/>
  <c r="J50" i="3"/>
  <c r="K50" i="3"/>
  <c r="L50" i="3"/>
  <c r="M50" i="3"/>
  <c r="N50" i="3"/>
  <c r="O50" i="3"/>
  <c r="P50" i="3"/>
  <c r="Q50" i="3"/>
  <c r="R50" i="3"/>
  <c r="S50" i="3"/>
  <c r="T50" i="3"/>
  <c r="U50" i="3"/>
  <c r="V50" i="3"/>
  <c r="W50" i="3"/>
  <c r="X50" i="3"/>
  <c r="Y50" i="3"/>
  <c r="Z50" i="3"/>
  <c r="AA50" i="3"/>
  <c r="AB50" i="3"/>
  <c r="F51" i="3"/>
  <c r="G51" i="3"/>
  <c r="H51" i="3"/>
  <c r="I51" i="3"/>
  <c r="J51" i="3"/>
  <c r="K51" i="3"/>
  <c r="L51" i="3"/>
  <c r="M51" i="3"/>
  <c r="N51" i="3"/>
  <c r="O51" i="3"/>
  <c r="P51" i="3"/>
  <c r="Q51" i="3"/>
  <c r="R51" i="3"/>
  <c r="S51" i="3"/>
  <c r="T51" i="3"/>
  <c r="U51" i="3"/>
  <c r="V51" i="3"/>
  <c r="W51" i="3"/>
  <c r="X51" i="3"/>
  <c r="Y51" i="3"/>
  <c r="Z51" i="3"/>
  <c r="AA51" i="3"/>
  <c r="AB51" i="3"/>
  <c r="F52" i="3"/>
  <c r="G52" i="3"/>
  <c r="H52" i="3"/>
  <c r="I52" i="3"/>
  <c r="J52" i="3"/>
  <c r="K52" i="3"/>
  <c r="L52" i="3"/>
  <c r="M52" i="3"/>
  <c r="N52" i="3"/>
  <c r="O52" i="3"/>
  <c r="P52" i="3"/>
  <c r="Q52" i="3"/>
  <c r="R52" i="3"/>
  <c r="S52" i="3"/>
  <c r="T52" i="3"/>
  <c r="U52" i="3"/>
  <c r="V52" i="3"/>
  <c r="W52" i="3"/>
  <c r="X52" i="3"/>
  <c r="Y52" i="3"/>
  <c r="Z52" i="3"/>
  <c r="AA52" i="3"/>
  <c r="AB52" i="3"/>
  <c r="F53" i="3"/>
  <c r="G53" i="3"/>
  <c r="H53" i="3"/>
  <c r="I53" i="3"/>
  <c r="J53" i="3"/>
  <c r="K53" i="3"/>
  <c r="L53" i="3"/>
  <c r="M53" i="3"/>
  <c r="N53" i="3"/>
  <c r="O53" i="3"/>
  <c r="P53" i="3"/>
  <c r="Q53" i="3"/>
  <c r="R53" i="3"/>
  <c r="S53" i="3"/>
  <c r="T53" i="3"/>
  <c r="U53" i="3"/>
  <c r="V53" i="3"/>
  <c r="W53" i="3"/>
  <c r="X53" i="3"/>
  <c r="Y53" i="3"/>
  <c r="Z53" i="3"/>
  <c r="AA53" i="3"/>
  <c r="AB53" i="3"/>
  <c r="F54" i="3"/>
  <c r="G54" i="3"/>
  <c r="H54" i="3"/>
  <c r="I54" i="3"/>
  <c r="J54" i="3"/>
  <c r="K54" i="3"/>
  <c r="L54" i="3"/>
  <c r="M54" i="3"/>
  <c r="N54" i="3"/>
  <c r="O54" i="3"/>
  <c r="P54" i="3"/>
  <c r="Q54" i="3"/>
  <c r="R54" i="3"/>
  <c r="S54" i="3"/>
  <c r="T54" i="3"/>
  <c r="U54" i="3"/>
  <c r="V54" i="3"/>
  <c r="W54" i="3"/>
  <c r="X54" i="3"/>
  <c r="Y54" i="3"/>
  <c r="Z54" i="3"/>
  <c r="AA54" i="3"/>
  <c r="AB54" i="3"/>
  <c r="F55" i="3"/>
  <c r="G55" i="3"/>
  <c r="H55" i="3"/>
  <c r="I55" i="3"/>
  <c r="J55" i="3"/>
  <c r="K55" i="3"/>
  <c r="L55" i="3"/>
  <c r="M55" i="3"/>
  <c r="N55" i="3"/>
  <c r="O55" i="3"/>
  <c r="P55" i="3"/>
  <c r="Q55" i="3"/>
  <c r="R55" i="3"/>
  <c r="S55" i="3"/>
  <c r="T55" i="3"/>
  <c r="U55" i="3"/>
  <c r="V55" i="3"/>
  <c r="W55" i="3"/>
  <c r="X55" i="3"/>
  <c r="Y55" i="3"/>
  <c r="Z55" i="3"/>
  <c r="AA55" i="3"/>
  <c r="AB55" i="3"/>
  <c r="F56" i="3"/>
  <c r="G56" i="3"/>
  <c r="H56" i="3"/>
  <c r="I56" i="3"/>
  <c r="J56" i="3"/>
  <c r="K56" i="3"/>
  <c r="L56" i="3"/>
  <c r="M56" i="3"/>
  <c r="N56" i="3"/>
  <c r="O56" i="3"/>
  <c r="P56" i="3"/>
  <c r="Q56" i="3"/>
  <c r="R56" i="3"/>
  <c r="S56" i="3"/>
  <c r="T56" i="3"/>
  <c r="U56" i="3"/>
  <c r="V56" i="3"/>
  <c r="W56" i="3"/>
  <c r="X56" i="3"/>
  <c r="Y56" i="3"/>
  <c r="Z56" i="3"/>
  <c r="AA56" i="3"/>
  <c r="AB56" i="3"/>
  <c r="F57" i="3"/>
  <c r="G57" i="3"/>
  <c r="H57" i="3"/>
  <c r="I57" i="3"/>
  <c r="J57" i="3"/>
  <c r="K57" i="3"/>
  <c r="L57" i="3"/>
  <c r="M57" i="3"/>
  <c r="N57" i="3"/>
  <c r="O57" i="3"/>
  <c r="P57" i="3"/>
  <c r="Q57" i="3"/>
  <c r="R57" i="3"/>
  <c r="S57" i="3"/>
  <c r="T57" i="3"/>
  <c r="U57" i="3"/>
  <c r="V57" i="3"/>
  <c r="W57" i="3"/>
  <c r="X57" i="3"/>
  <c r="Y57" i="3"/>
  <c r="Z57" i="3"/>
  <c r="AA57" i="3"/>
  <c r="AB57" i="3"/>
  <c r="F58" i="3"/>
  <c r="G58" i="3"/>
  <c r="H58" i="3"/>
  <c r="I58" i="3"/>
  <c r="J58" i="3"/>
  <c r="K58" i="3"/>
  <c r="L58" i="3"/>
  <c r="M58" i="3"/>
  <c r="N58" i="3"/>
  <c r="O58" i="3"/>
  <c r="P58" i="3"/>
  <c r="Q58" i="3"/>
  <c r="R58" i="3"/>
  <c r="S58" i="3"/>
  <c r="T58" i="3"/>
  <c r="U58" i="3"/>
  <c r="V58" i="3"/>
  <c r="W58" i="3"/>
  <c r="X58" i="3"/>
  <c r="Y58" i="3"/>
  <c r="Z58" i="3"/>
  <c r="AA58" i="3"/>
  <c r="AB58" i="3"/>
  <c r="F59" i="3"/>
  <c r="G59" i="3"/>
  <c r="H59" i="3"/>
  <c r="I59" i="3"/>
  <c r="J59" i="3"/>
  <c r="K59" i="3"/>
  <c r="L59" i="3"/>
  <c r="M59" i="3"/>
  <c r="N59" i="3"/>
  <c r="O59" i="3"/>
  <c r="P59" i="3"/>
  <c r="Q59" i="3"/>
  <c r="R59" i="3"/>
  <c r="S59" i="3"/>
  <c r="T59" i="3"/>
  <c r="U59" i="3"/>
  <c r="V59" i="3"/>
  <c r="W59" i="3"/>
  <c r="X59" i="3"/>
  <c r="Y59" i="3"/>
  <c r="Z59" i="3"/>
  <c r="AA59" i="3"/>
  <c r="AB59" i="3"/>
  <c r="F60" i="3"/>
  <c r="G60" i="3"/>
  <c r="H60" i="3"/>
  <c r="I60" i="3"/>
  <c r="J60" i="3"/>
  <c r="K60" i="3"/>
  <c r="L60" i="3"/>
  <c r="M60" i="3"/>
  <c r="N60" i="3"/>
  <c r="O60" i="3"/>
  <c r="P60" i="3"/>
  <c r="Q60" i="3"/>
  <c r="R60" i="3"/>
  <c r="S60" i="3"/>
  <c r="T60" i="3"/>
  <c r="U60" i="3"/>
  <c r="V60" i="3"/>
  <c r="W60" i="3"/>
  <c r="X60" i="3"/>
  <c r="Y60" i="3"/>
  <c r="Z60" i="3"/>
  <c r="AA60" i="3"/>
  <c r="AB60" i="3"/>
  <c r="F61" i="3"/>
  <c r="G61" i="3"/>
  <c r="H61" i="3"/>
  <c r="I61" i="3"/>
  <c r="J61" i="3"/>
  <c r="K61" i="3"/>
  <c r="L61" i="3"/>
  <c r="M61" i="3"/>
  <c r="N61" i="3"/>
  <c r="O61" i="3"/>
  <c r="P61" i="3"/>
  <c r="Q61" i="3"/>
  <c r="R61" i="3"/>
  <c r="S61" i="3"/>
  <c r="T61" i="3"/>
  <c r="U61" i="3"/>
  <c r="V61" i="3"/>
  <c r="W61" i="3"/>
  <c r="X61" i="3"/>
  <c r="Y61" i="3"/>
  <c r="Z61" i="3"/>
  <c r="AA61" i="3"/>
  <c r="AB61" i="3"/>
  <c r="F62" i="3"/>
  <c r="G62" i="3"/>
  <c r="H62" i="3"/>
  <c r="I62" i="3"/>
  <c r="J62" i="3"/>
  <c r="K62" i="3"/>
  <c r="L62" i="3"/>
  <c r="M62" i="3"/>
  <c r="N62" i="3"/>
  <c r="O62" i="3"/>
  <c r="P62" i="3"/>
  <c r="Q62" i="3"/>
  <c r="R62" i="3"/>
  <c r="S62" i="3"/>
  <c r="T62" i="3"/>
  <c r="U62" i="3"/>
  <c r="V62" i="3"/>
  <c r="W62" i="3"/>
  <c r="X62" i="3"/>
  <c r="Y62" i="3"/>
  <c r="Z62" i="3"/>
  <c r="AA62" i="3"/>
  <c r="AB62" i="3"/>
  <c r="F63" i="3"/>
  <c r="G63" i="3"/>
  <c r="H63" i="3"/>
  <c r="I63" i="3"/>
  <c r="J63" i="3"/>
  <c r="K63" i="3"/>
  <c r="L63" i="3"/>
  <c r="M63" i="3"/>
  <c r="N63" i="3"/>
  <c r="O63" i="3"/>
  <c r="P63" i="3"/>
  <c r="Q63" i="3"/>
  <c r="R63" i="3"/>
  <c r="S63" i="3"/>
  <c r="T63" i="3"/>
  <c r="U63" i="3"/>
  <c r="V63" i="3"/>
  <c r="W63" i="3"/>
  <c r="X63" i="3"/>
  <c r="Y63" i="3"/>
  <c r="Z63" i="3"/>
  <c r="AA63" i="3"/>
  <c r="AB63" i="3"/>
  <c r="F64" i="3"/>
  <c r="G64" i="3"/>
  <c r="H64" i="3"/>
  <c r="I64" i="3"/>
  <c r="J64" i="3"/>
  <c r="K64" i="3"/>
  <c r="L64" i="3"/>
  <c r="M64" i="3"/>
  <c r="N64" i="3"/>
  <c r="O64" i="3"/>
  <c r="P64" i="3"/>
  <c r="Q64" i="3"/>
  <c r="R64" i="3"/>
  <c r="S64" i="3"/>
  <c r="T64" i="3"/>
  <c r="U64" i="3"/>
  <c r="V64" i="3"/>
  <c r="W64" i="3"/>
  <c r="X64" i="3"/>
  <c r="Y64" i="3"/>
  <c r="Z64" i="3"/>
  <c r="AA64" i="3"/>
  <c r="AB64" i="3"/>
  <c r="Y6" i="26" l="1"/>
  <c r="Y9" i="26" s="1"/>
  <c r="D6" i="26"/>
  <c r="E6" i="26"/>
  <c r="F6" i="26"/>
  <c r="G6" i="26"/>
  <c r="H6" i="26"/>
  <c r="I6" i="26"/>
  <c r="J6" i="26"/>
  <c r="K6" i="26"/>
  <c r="L6" i="26"/>
  <c r="M6" i="26"/>
  <c r="N6" i="26"/>
  <c r="O6" i="26"/>
  <c r="P6" i="26"/>
  <c r="Q6" i="26"/>
  <c r="R6" i="26"/>
  <c r="S6" i="26"/>
  <c r="T6" i="26"/>
  <c r="U6" i="26"/>
  <c r="V6" i="26"/>
  <c r="W6" i="26"/>
  <c r="X6" i="26"/>
  <c r="X8" i="26" s="1"/>
  <c r="W9" i="26"/>
  <c r="W8" i="26"/>
  <c r="Y8" i="26" l="1"/>
  <c r="X9" i="26"/>
  <c r="V9" i="26" l="1"/>
  <c r="V8" i="26"/>
  <c r="U9" i="26"/>
  <c r="U8" i="26"/>
  <c r="T9" i="26"/>
  <c r="T8" i="26"/>
  <c r="S9" i="26"/>
  <c r="S8" i="26"/>
  <c r="R9" i="26"/>
  <c r="R8" i="26" l="1"/>
  <c r="S2" i="18"/>
  <c r="O2" i="3"/>
  <c r="E25" i="1" l="1"/>
  <c r="Q1" i="1" l="1"/>
  <c r="BM23" i="3" l="1"/>
  <c r="BM22" i="3"/>
  <c r="AQ79" i="21"/>
  <c r="AO79" i="21"/>
  <c r="AM79" i="21"/>
  <c r="AI79" i="21"/>
  <c r="AD79" i="21"/>
  <c r="Z79" i="21"/>
  <c r="V79" i="21"/>
  <c r="R79" i="21"/>
  <c r="N79" i="21"/>
  <c r="J79" i="21"/>
  <c r="AQ78" i="21"/>
  <c r="AO78" i="21"/>
  <c r="AM78" i="21"/>
  <c r="AI78" i="21"/>
  <c r="AD78" i="21"/>
  <c r="Z78" i="21"/>
  <c r="V78" i="21"/>
  <c r="R78" i="21"/>
  <c r="N78" i="21"/>
  <c r="J78" i="21"/>
  <c r="AQ77" i="21"/>
  <c r="AO77" i="21"/>
  <c r="AM77" i="21"/>
  <c r="AI77" i="21"/>
  <c r="AD77" i="21"/>
  <c r="Z77" i="21"/>
  <c r="V77" i="21"/>
  <c r="R77" i="21"/>
  <c r="N77" i="21"/>
  <c r="J77" i="21"/>
  <c r="AQ76" i="21"/>
  <c r="AO76" i="21"/>
  <c r="AM76" i="21"/>
  <c r="AI76" i="21"/>
  <c r="AD76" i="21"/>
  <c r="Z76" i="21"/>
  <c r="V76" i="21"/>
  <c r="R76" i="21"/>
  <c r="N76" i="21"/>
  <c r="J76" i="21"/>
  <c r="AQ75" i="21"/>
  <c r="AO75" i="21"/>
  <c r="AM75" i="21"/>
  <c r="AI75" i="21"/>
  <c r="AD75" i="21"/>
  <c r="Z75" i="21"/>
  <c r="V75" i="21"/>
  <c r="R75" i="21"/>
  <c r="N75" i="21"/>
  <c r="J75" i="21"/>
  <c r="AQ74" i="21"/>
  <c r="AO74" i="21"/>
  <c r="AM74" i="21"/>
  <c r="AI74" i="21"/>
  <c r="AD74" i="21"/>
  <c r="Z74" i="21"/>
  <c r="V74" i="21"/>
  <c r="R74" i="21"/>
  <c r="N74" i="21"/>
  <c r="J74" i="21"/>
  <c r="AQ73" i="21"/>
  <c r="AO73" i="21"/>
  <c r="AM73" i="21"/>
  <c r="AI73" i="21"/>
  <c r="AD73" i="21"/>
  <c r="Z73" i="21"/>
  <c r="V73" i="21"/>
  <c r="R73" i="21"/>
  <c r="N73" i="21"/>
  <c r="J73" i="21"/>
  <c r="AQ72" i="21"/>
  <c r="AO72" i="21"/>
  <c r="AM72" i="21"/>
  <c r="AI72" i="21"/>
  <c r="AD72" i="21"/>
  <c r="Z72" i="21"/>
  <c r="V72" i="21"/>
  <c r="R72" i="21"/>
  <c r="N72" i="21"/>
  <c r="J72" i="21"/>
  <c r="AQ71" i="21"/>
  <c r="AO71" i="21"/>
  <c r="AM71" i="21"/>
  <c r="AI71" i="21"/>
  <c r="AD71" i="21"/>
  <c r="Z71" i="21"/>
  <c r="V71" i="21"/>
  <c r="R71" i="21"/>
  <c r="N71" i="21"/>
  <c r="J71" i="21"/>
  <c r="AQ70" i="21"/>
  <c r="AO70" i="21"/>
  <c r="AM70" i="21"/>
  <c r="AI70" i="21"/>
  <c r="AD70" i="21"/>
  <c r="Z70" i="21"/>
  <c r="V70" i="21"/>
  <c r="R70" i="21"/>
  <c r="N70" i="21"/>
  <c r="J70" i="21"/>
  <c r="AQ69" i="21"/>
  <c r="AO69" i="21"/>
  <c r="AM69" i="21"/>
  <c r="AI69" i="21"/>
  <c r="AD69" i="21"/>
  <c r="Z69" i="21"/>
  <c r="V69" i="21"/>
  <c r="R69" i="21"/>
  <c r="N69" i="21"/>
  <c r="J69" i="21"/>
  <c r="AQ68" i="21"/>
  <c r="AO68" i="21"/>
  <c r="AM68" i="21"/>
  <c r="AI68" i="21"/>
  <c r="AD68" i="21"/>
  <c r="Z68" i="21"/>
  <c r="V68" i="21"/>
  <c r="R68" i="21"/>
  <c r="N68" i="21"/>
  <c r="J68" i="21"/>
  <c r="AQ67" i="21"/>
  <c r="AO67" i="21"/>
  <c r="AM67" i="21"/>
  <c r="AI67" i="21"/>
  <c r="AD67" i="21"/>
  <c r="Z67" i="21"/>
  <c r="V67" i="21"/>
  <c r="R67" i="21"/>
  <c r="N67" i="21"/>
  <c r="J67" i="21"/>
  <c r="AQ66" i="21"/>
  <c r="AO66" i="21"/>
  <c r="AM66" i="21"/>
  <c r="AI66" i="21"/>
  <c r="AD66" i="21"/>
  <c r="Z66" i="21"/>
  <c r="V66" i="21"/>
  <c r="R66" i="21"/>
  <c r="N66" i="21"/>
  <c r="J66" i="21"/>
  <c r="AQ65" i="21"/>
  <c r="AO65" i="21"/>
  <c r="AM65" i="21"/>
  <c r="AI65" i="21"/>
  <c r="AD65" i="21"/>
  <c r="Z65" i="21"/>
  <c r="V65" i="21"/>
  <c r="R65" i="21"/>
  <c r="N65" i="21"/>
  <c r="J65" i="21"/>
  <c r="AQ64" i="21"/>
  <c r="AO64" i="21"/>
  <c r="AM64" i="21"/>
  <c r="AI64" i="21"/>
  <c r="AD64" i="21"/>
  <c r="Z64" i="21"/>
  <c r="V64" i="21"/>
  <c r="R64" i="21"/>
  <c r="N64" i="21"/>
  <c r="J64" i="21"/>
  <c r="AQ63" i="21"/>
  <c r="AO63" i="21"/>
  <c r="AM63" i="21"/>
  <c r="AI63" i="21"/>
  <c r="AD63" i="21"/>
  <c r="Z63" i="21"/>
  <c r="V63" i="21"/>
  <c r="R63" i="21"/>
  <c r="N63" i="21"/>
  <c r="J63" i="21"/>
  <c r="AQ62" i="21"/>
  <c r="AO62" i="21"/>
  <c r="AM62" i="21"/>
  <c r="AI62" i="21"/>
  <c r="AD62" i="21"/>
  <c r="Z62" i="21"/>
  <c r="V62" i="21"/>
  <c r="R62" i="21"/>
  <c r="N62" i="21"/>
  <c r="J62" i="21"/>
  <c r="AQ61" i="21"/>
  <c r="AO61" i="21"/>
  <c r="AM61" i="21"/>
  <c r="AI61" i="21"/>
  <c r="AD61" i="21"/>
  <c r="Z61" i="21"/>
  <c r="V61" i="21"/>
  <c r="R61" i="21"/>
  <c r="N61" i="21"/>
  <c r="J61" i="21"/>
  <c r="AQ60" i="21"/>
  <c r="AO60" i="21"/>
  <c r="AM60" i="21"/>
  <c r="AI60" i="21"/>
  <c r="AD60" i="21"/>
  <c r="Z60" i="21"/>
  <c r="V60" i="21"/>
  <c r="R60" i="21"/>
  <c r="N60" i="21"/>
  <c r="J60" i="21"/>
  <c r="AQ59" i="21"/>
  <c r="AO59" i="21"/>
  <c r="AM59" i="21"/>
  <c r="AI59" i="21"/>
  <c r="AD59" i="21"/>
  <c r="Z59" i="21"/>
  <c r="V59" i="21"/>
  <c r="R59" i="21"/>
  <c r="N59" i="21"/>
  <c r="J59" i="21"/>
  <c r="AQ58" i="21"/>
  <c r="AO58" i="21"/>
  <c r="AM58" i="21"/>
  <c r="AI58" i="21"/>
  <c r="AD58" i="21"/>
  <c r="Z58" i="21"/>
  <c r="V58" i="21"/>
  <c r="R58" i="21"/>
  <c r="N58" i="21"/>
  <c r="J58" i="21"/>
  <c r="AQ57" i="21"/>
  <c r="AO57" i="21"/>
  <c r="AM57" i="21"/>
  <c r="AI57" i="21"/>
  <c r="AD57" i="21"/>
  <c r="Z57" i="21"/>
  <c r="V57" i="21"/>
  <c r="R57" i="21"/>
  <c r="N57" i="21"/>
  <c r="J57" i="21"/>
  <c r="AQ56" i="21"/>
  <c r="AO56" i="21"/>
  <c r="AM56" i="21"/>
  <c r="AI56" i="21"/>
  <c r="AD56" i="21"/>
  <c r="Z56" i="21"/>
  <c r="V56" i="21"/>
  <c r="R56" i="21"/>
  <c r="N56" i="21"/>
  <c r="J56" i="21"/>
  <c r="AQ55" i="21"/>
  <c r="AO55" i="21"/>
  <c r="AM55" i="21"/>
  <c r="AI55" i="21"/>
  <c r="AD55" i="21"/>
  <c r="Z55" i="21"/>
  <c r="V55" i="21"/>
  <c r="R55" i="21"/>
  <c r="N55" i="21"/>
  <c r="J55" i="21"/>
  <c r="AQ54" i="21"/>
  <c r="AO54" i="21"/>
  <c r="AM54" i="21"/>
  <c r="AI54" i="21"/>
  <c r="AD54" i="21"/>
  <c r="Z54" i="21"/>
  <c r="V54" i="21"/>
  <c r="R54" i="21"/>
  <c r="N54" i="21"/>
  <c r="J54" i="21"/>
  <c r="AQ53" i="21"/>
  <c r="AO53" i="21"/>
  <c r="AM53" i="21"/>
  <c r="AI53" i="21"/>
  <c r="AD53" i="21"/>
  <c r="Z53" i="21"/>
  <c r="V53" i="21"/>
  <c r="R53" i="21"/>
  <c r="N53" i="21"/>
  <c r="J53" i="21"/>
  <c r="AQ52" i="21"/>
  <c r="AO52" i="21"/>
  <c r="AM52" i="21"/>
  <c r="AI52" i="21"/>
  <c r="AD52" i="21"/>
  <c r="Z52" i="21"/>
  <c r="V52" i="21"/>
  <c r="R52" i="21"/>
  <c r="N52" i="21"/>
  <c r="J52" i="21"/>
  <c r="AQ51" i="21"/>
  <c r="AO51" i="21"/>
  <c r="AM51" i="21"/>
  <c r="AI51" i="21"/>
  <c r="AD51" i="21"/>
  <c r="Z51" i="21"/>
  <c r="V51" i="21"/>
  <c r="R51" i="21"/>
  <c r="N51" i="21"/>
  <c r="J51" i="21"/>
  <c r="AQ50" i="21"/>
  <c r="AO50" i="21"/>
  <c r="AM50" i="21"/>
  <c r="AI50" i="21"/>
  <c r="AD50" i="21"/>
  <c r="Z50" i="21"/>
  <c r="V50" i="21"/>
  <c r="R50" i="21"/>
  <c r="N50" i="21"/>
  <c r="J50" i="21"/>
  <c r="AQ49" i="21"/>
  <c r="AO49" i="21"/>
  <c r="AM49" i="21"/>
  <c r="AI49" i="21"/>
  <c r="AD49" i="21"/>
  <c r="Z49" i="21"/>
  <c r="V49" i="21"/>
  <c r="R49" i="21"/>
  <c r="N49" i="21"/>
  <c r="J49" i="21"/>
  <c r="AQ48" i="21"/>
  <c r="AO48" i="21"/>
  <c r="AM48" i="21"/>
  <c r="AI48" i="21"/>
  <c r="AD48" i="21"/>
  <c r="Z48" i="21"/>
  <c r="V48" i="21"/>
  <c r="R48" i="21"/>
  <c r="N48" i="21"/>
  <c r="J48" i="21"/>
  <c r="AQ47" i="21"/>
  <c r="AO47" i="21"/>
  <c r="AM47" i="21"/>
  <c r="AI47" i="21"/>
  <c r="AD47" i="21"/>
  <c r="Z47" i="21"/>
  <c r="V47" i="21"/>
  <c r="R47" i="21"/>
  <c r="N47" i="21"/>
  <c r="J47" i="21"/>
  <c r="AQ46" i="21"/>
  <c r="AO46" i="21"/>
  <c r="AM46" i="21"/>
  <c r="AI46" i="21"/>
  <c r="AD46" i="21"/>
  <c r="Z46" i="21"/>
  <c r="V46" i="21"/>
  <c r="R46" i="21"/>
  <c r="N46" i="21"/>
  <c r="J46" i="21"/>
  <c r="AQ45" i="21"/>
  <c r="AO45" i="21"/>
  <c r="AM45" i="21"/>
  <c r="AI45" i="21"/>
  <c r="AD45" i="21"/>
  <c r="Z45" i="21"/>
  <c r="V45" i="21"/>
  <c r="R45" i="21"/>
  <c r="N45" i="21"/>
  <c r="J45" i="21"/>
  <c r="AQ44" i="21"/>
  <c r="AO44" i="21"/>
  <c r="AM44" i="21"/>
  <c r="AI44" i="21"/>
  <c r="AD44" i="21"/>
  <c r="Z44" i="21"/>
  <c r="V44" i="21"/>
  <c r="R44" i="21"/>
  <c r="N44" i="21"/>
  <c r="J44" i="21"/>
  <c r="AQ43" i="21"/>
  <c r="AO43" i="21"/>
  <c r="AM43" i="21"/>
  <c r="AI43" i="21"/>
  <c r="AD43" i="21"/>
  <c r="Z43" i="21"/>
  <c r="V43" i="21"/>
  <c r="R43" i="21"/>
  <c r="N43" i="21"/>
  <c r="J43" i="21"/>
  <c r="AQ42" i="21"/>
  <c r="AO42" i="21"/>
  <c r="AM42" i="21"/>
  <c r="AI42" i="21"/>
  <c r="AD42" i="21"/>
  <c r="Z42" i="21"/>
  <c r="V42" i="21"/>
  <c r="R42" i="21"/>
  <c r="N42" i="21"/>
  <c r="J42" i="21"/>
  <c r="AQ41" i="21"/>
  <c r="AO41" i="21"/>
  <c r="AM41" i="21"/>
  <c r="AI41" i="21"/>
  <c r="AD41" i="21"/>
  <c r="Z41" i="21"/>
  <c r="V41" i="21"/>
  <c r="R41" i="21"/>
  <c r="N41" i="21"/>
  <c r="J41" i="21"/>
  <c r="AQ40" i="21"/>
  <c r="AO40" i="21"/>
  <c r="AM40" i="21"/>
  <c r="AI40" i="21"/>
  <c r="AD40" i="21"/>
  <c r="Z40" i="21"/>
  <c r="V40" i="21"/>
  <c r="R40" i="21"/>
  <c r="N40" i="21"/>
  <c r="J40" i="21"/>
  <c r="AQ39" i="21"/>
  <c r="AO39" i="21"/>
  <c r="AM39" i="21"/>
  <c r="AI39" i="21"/>
  <c r="AD39" i="21"/>
  <c r="Z39" i="21"/>
  <c r="V39" i="21"/>
  <c r="R39" i="21"/>
  <c r="N39" i="21"/>
  <c r="J39" i="21"/>
  <c r="AQ38" i="21"/>
  <c r="AO38" i="21"/>
  <c r="AM38" i="21"/>
  <c r="AI38" i="21"/>
  <c r="AD38" i="21"/>
  <c r="Z38" i="21"/>
  <c r="V38" i="21"/>
  <c r="R38" i="21"/>
  <c r="N38" i="21"/>
  <c r="J38" i="21"/>
  <c r="AQ37" i="21"/>
  <c r="AO37" i="21"/>
  <c r="AM37" i="21"/>
  <c r="AI37" i="21"/>
  <c r="AD37" i="21"/>
  <c r="Z37" i="21"/>
  <c r="V37" i="21"/>
  <c r="R37" i="21"/>
  <c r="N37" i="21"/>
  <c r="J37" i="21"/>
  <c r="AQ36" i="21"/>
  <c r="AO36" i="21"/>
  <c r="AM36" i="21"/>
  <c r="AI36" i="21"/>
  <c r="AD36" i="21"/>
  <c r="Z36" i="21"/>
  <c r="V36" i="21"/>
  <c r="R36" i="21"/>
  <c r="N36" i="21"/>
  <c r="J36" i="21"/>
  <c r="AQ35" i="21"/>
  <c r="AO35" i="21"/>
  <c r="AM35" i="21"/>
  <c r="AI35" i="21"/>
  <c r="AD35" i="21"/>
  <c r="Z35" i="21"/>
  <c r="V35" i="21"/>
  <c r="R35" i="21"/>
  <c r="N35" i="21"/>
  <c r="J35" i="21"/>
  <c r="AQ34" i="21"/>
  <c r="AO34" i="21"/>
  <c r="AM34" i="21"/>
  <c r="AI34" i="21"/>
  <c r="AD34" i="21"/>
  <c r="Z34" i="21"/>
  <c r="V34" i="21"/>
  <c r="R34" i="21"/>
  <c r="N34" i="21"/>
  <c r="J34" i="21"/>
  <c r="AQ33" i="21"/>
  <c r="AO33" i="21"/>
  <c r="AM33" i="21"/>
  <c r="AI33" i="21"/>
  <c r="AD33" i="21"/>
  <c r="Z33" i="21"/>
  <c r="V33" i="21"/>
  <c r="R33" i="21"/>
  <c r="N33" i="21"/>
  <c r="J33" i="21"/>
  <c r="AQ32" i="21"/>
  <c r="AO32" i="21"/>
  <c r="AM32" i="21"/>
  <c r="AI32" i="21"/>
  <c r="AD32" i="21"/>
  <c r="Z32" i="21"/>
  <c r="V32" i="21"/>
  <c r="R32" i="21"/>
  <c r="N32" i="21"/>
  <c r="J32" i="21"/>
  <c r="AQ31" i="21"/>
  <c r="AO31" i="21"/>
  <c r="AM31" i="21"/>
  <c r="AI31" i="21"/>
  <c r="AD31" i="21"/>
  <c r="Z31" i="21"/>
  <c r="V31" i="21"/>
  <c r="R31" i="21"/>
  <c r="N31" i="21"/>
  <c r="J31" i="21"/>
  <c r="AQ30" i="21"/>
  <c r="AO30" i="21"/>
  <c r="AM30" i="21"/>
  <c r="AI30" i="21"/>
  <c r="AD30" i="21"/>
  <c r="Z30" i="21"/>
  <c r="V30" i="21"/>
  <c r="R30" i="21"/>
  <c r="N30" i="21"/>
  <c r="J30" i="21"/>
  <c r="AQ29" i="21"/>
  <c r="AO29" i="21"/>
  <c r="AM29" i="21"/>
  <c r="AI29" i="21"/>
  <c r="AD29" i="21"/>
  <c r="Z29" i="21"/>
  <c r="V29" i="21"/>
  <c r="R29" i="21"/>
  <c r="N29" i="21"/>
  <c r="J29" i="21"/>
  <c r="AQ28" i="21"/>
  <c r="AO28" i="21"/>
  <c r="AM28" i="21"/>
  <c r="AI28" i="21"/>
  <c r="AD28" i="21"/>
  <c r="Z28" i="21"/>
  <c r="V28" i="21"/>
  <c r="R28" i="21"/>
  <c r="N28" i="21"/>
  <c r="J28" i="21"/>
  <c r="AQ27" i="21"/>
  <c r="AO27" i="21"/>
  <c r="AM27" i="21"/>
  <c r="AI27" i="21"/>
  <c r="AD27" i="21"/>
  <c r="Z27" i="21"/>
  <c r="V27" i="21"/>
  <c r="R27" i="21"/>
  <c r="N27" i="21"/>
  <c r="J27" i="21"/>
  <c r="AQ26" i="21"/>
  <c r="AO26" i="21"/>
  <c r="AM26" i="21"/>
  <c r="AI26" i="21"/>
  <c r="AD26" i="21"/>
  <c r="Z26" i="21"/>
  <c r="V26" i="21"/>
  <c r="R26" i="21"/>
  <c r="N26" i="21"/>
  <c r="J26" i="21"/>
  <c r="AQ25" i="21"/>
  <c r="AO25" i="21"/>
  <c r="AM25" i="21"/>
  <c r="AI25" i="21"/>
  <c r="AD25" i="21"/>
  <c r="Z25" i="21"/>
  <c r="V25" i="21"/>
  <c r="R25" i="21"/>
  <c r="N25" i="21"/>
  <c r="J25" i="21"/>
  <c r="AQ24" i="21"/>
  <c r="AO24" i="21"/>
  <c r="AM24" i="21"/>
  <c r="AI24" i="21"/>
  <c r="AD24" i="21"/>
  <c r="Z24" i="21"/>
  <c r="V24" i="21"/>
  <c r="R24" i="21"/>
  <c r="N24" i="21"/>
  <c r="J24" i="21"/>
  <c r="AQ23" i="21"/>
  <c r="AO23" i="21"/>
  <c r="AM23" i="21"/>
  <c r="AI23" i="21"/>
  <c r="AD23" i="21"/>
  <c r="Z23" i="21"/>
  <c r="V23" i="21"/>
  <c r="R23" i="21"/>
  <c r="N23" i="21"/>
  <c r="J23" i="21"/>
  <c r="AQ22" i="21"/>
  <c r="AO22" i="21"/>
  <c r="AM22" i="21"/>
  <c r="AI22" i="21"/>
  <c r="AD22" i="21"/>
  <c r="Z22" i="21"/>
  <c r="V22" i="21"/>
  <c r="R22" i="21"/>
  <c r="N22" i="21"/>
  <c r="J22" i="21"/>
  <c r="AQ21" i="21"/>
  <c r="AO21" i="21"/>
  <c r="AM21" i="21"/>
  <c r="AI21" i="21"/>
  <c r="AD21" i="21"/>
  <c r="Z21" i="21"/>
  <c r="V21" i="21"/>
  <c r="R21" i="21"/>
  <c r="N21" i="21"/>
  <c r="J21" i="21"/>
  <c r="AQ20" i="21"/>
  <c r="AO20" i="21"/>
  <c r="AM20" i="21"/>
  <c r="AI20" i="21"/>
  <c r="AD20" i="21"/>
  <c r="Z20" i="21"/>
  <c r="V20" i="21"/>
  <c r="R20" i="21"/>
  <c r="N20" i="21"/>
  <c r="J20" i="21"/>
  <c r="AQ19" i="21"/>
  <c r="AO19" i="21"/>
  <c r="AM19" i="21"/>
  <c r="AI19" i="21"/>
  <c r="AD19" i="21"/>
  <c r="Z19" i="21"/>
  <c r="V19" i="21"/>
  <c r="R19" i="21"/>
  <c r="N19" i="21"/>
  <c r="J19" i="21"/>
  <c r="AQ18" i="21"/>
  <c r="AO18" i="21"/>
  <c r="AM18" i="21"/>
  <c r="AI18" i="21"/>
  <c r="AD18" i="21"/>
  <c r="Z18" i="21"/>
  <c r="V18" i="21"/>
  <c r="R18" i="21"/>
  <c r="N18" i="21"/>
  <c r="J18" i="21"/>
  <c r="AQ17" i="21"/>
  <c r="AO17" i="21"/>
  <c r="AM17" i="21"/>
  <c r="AI17" i="21"/>
  <c r="AD17" i="21"/>
  <c r="Z17" i="21"/>
  <c r="V17" i="21"/>
  <c r="R17" i="21"/>
  <c r="N17" i="21"/>
  <c r="J17" i="21"/>
  <c r="AQ16" i="21"/>
  <c r="AO16" i="21"/>
  <c r="AM16" i="21"/>
  <c r="AI16" i="21"/>
  <c r="AD16" i="21"/>
  <c r="Z16" i="21"/>
  <c r="V16" i="21"/>
  <c r="R16" i="21"/>
  <c r="N16" i="21"/>
  <c r="J16" i="21"/>
  <c r="AQ15" i="21"/>
  <c r="AO15" i="21"/>
  <c r="AM15" i="21"/>
  <c r="AI15" i="21"/>
  <c r="AD15" i="21"/>
  <c r="Z15" i="21"/>
  <c r="V15" i="21"/>
  <c r="R15" i="21"/>
  <c r="N15" i="21"/>
  <c r="J15" i="21"/>
  <c r="AQ14" i="21"/>
  <c r="AO14" i="21"/>
  <c r="AM14" i="21"/>
  <c r="AI14" i="21"/>
  <c r="AD14" i="21"/>
  <c r="Z14" i="21"/>
  <c r="V14" i="21"/>
  <c r="R14" i="21"/>
  <c r="N14" i="21"/>
  <c r="J14" i="21"/>
  <c r="AQ13" i="21"/>
  <c r="AO13" i="21"/>
  <c r="AM13" i="21"/>
  <c r="AI13" i="21"/>
  <c r="AD13" i="21"/>
  <c r="Z13" i="21"/>
  <c r="V13" i="21"/>
  <c r="R13" i="21"/>
  <c r="N13" i="21"/>
  <c r="J13" i="21"/>
  <c r="AQ12" i="21"/>
  <c r="AO12" i="21"/>
  <c r="AM12" i="21"/>
  <c r="AI12" i="21"/>
  <c r="AD12" i="21"/>
  <c r="Z12" i="21"/>
  <c r="V12" i="21"/>
  <c r="R12" i="21"/>
  <c r="N12" i="21"/>
  <c r="J12" i="21"/>
  <c r="AQ11" i="21"/>
  <c r="AO11" i="21"/>
  <c r="AM11" i="21"/>
  <c r="AI11" i="21"/>
  <c r="AD11" i="21"/>
  <c r="Z11" i="21"/>
  <c r="V11" i="21"/>
  <c r="R11" i="21"/>
  <c r="N11" i="21"/>
  <c r="J11" i="21"/>
  <c r="AQ10" i="21"/>
  <c r="AO10" i="21"/>
  <c r="AM10" i="21"/>
  <c r="AI10" i="21"/>
  <c r="AD10" i="21"/>
  <c r="Z10" i="21"/>
  <c r="V10" i="21"/>
  <c r="R10" i="21"/>
  <c r="N10" i="21"/>
  <c r="J10" i="21"/>
  <c r="AQ9" i="21"/>
  <c r="AO9" i="21"/>
  <c r="AM9" i="21"/>
  <c r="AI9" i="21"/>
  <c r="AD9" i="21"/>
  <c r="Z9" i="21"/>
  <c r="V9" i="21"/>
  <c r="R9" i="21"/>
  <c r="N9" i="21"/>
  <c r="J9" i="21"/>
  <c r="AQ8" i="21"/>
  <c r="AO8" i="21"/>
  <c r="AM8" i="21"/>
  <c r="AI8" i="21"/>
  <c r="AD8" i="21"/>
  <c r="Z8" i="21"/>
  <c r="V8" i="21"/>
  <c r="R8" i="21"/>
  <c r="N8" i="21"/>
  <c r="J8" i="21"/>
  <c r="AQ7" i="21"/>
  <c r="AO7" i="21"/>
  <c r="AM7" i="21"/>
  <c r="AI7" i="21"/>
  <c r="AD7" i="21"/>
  <c r="Z7" i="21"/>
  <c r="V7" i="21"/>
  <c r="R7" i="21"/>
  <c r="N7" i="21"/>
  <c r="J7" i="21"/>
  <c r="AU6" i="21"/>
  <c r="AS6" i="21"/>
  <c r="AN6" i="21"/>
  <c r="AK6" i="21"/>
  <c r="AG6" i="21"/>
  <c r="AC6" i="21"/>
  <c r="Y6" i="21"/>
  <c r="U6" i="21"/>
  <c r="Q6" i="21"/>
  <c r="M6" i="21"/>
  <c r="H6" i="21"/>
  <c r="F6" i="21"/>
  <c r="E6" i="21"/>
  <c r="D6" i="21"/>
  <c r="C4" i="21"/>
  <c r="A2" i="21"/>
  <c r="BL2" i="3" s="1"/>
  <c r="J6" i="21" l="1"/>
  <c r="V6" i="21"/>
  <c r="N6" i="21"/>
  <c r="R6" i="21"/>
  <c r="AD6" i="21"/>
  <c r="AI6" i="21"/>
  <c r="AM6" i="21"/>
  <c r="Z6" i="21"/>
  <c r="AO6" i="21"/>
  <c r="AQ6" i="21"/>
  <c r="L78" i="21" l="1"/>
  <c r="L76" i="21"/>
  <c r="L74" i="21"/>
  <c r="L72" i="21"/>
  <c r="L70" i="21"/>
  <c r="L68" i="21"/>
  <c r="L66" i="21"/>
  <c r="L64" i="21"/>
  <c r="L62" i="21"/>
  <c r="L60" i="21"/>
  <c r="L58" i="21"/>
  <c r="L56" i="21"/>
  <c r="L54" i="21"/>
  <c r="L52" i="21"/>
  <c r="L50" i="21"/>
  <c r="L48" i="21"/>
  <c r="L46" i="21"/>
  <c r="L44" i="21"/>
  <c r="L42" i="21"/>
  <c r="L40" i="21"/>
  <c r="L38" i="21"/>
  <c r="L36" i="21"/>
  <c r="L34" i="21"/>
  <c r="L32" i="21"/>
  <c r="L30" i="21"/>
  <c r="L28" i="21"/>
  <c r="L26" i="21"/>
  <c r="L24" i="21"/>
  <c r="L22" i="21"/>
  <c r="L20" i="21"/>
  <c r="L18" i="21"/>
  <c r="L16" i="21"/>
  <c r="L14" i="21"/>
  <c r="L12" i="21"/>
  <c r="L10" i="21"/>
  <c r="L8" i="21"/>
  <c r="L79" i="21"/>
  <c r="L77" i="21"/>
  <c r="L75" i="21"/>
  <c r="L73" i="21"/>
  <c r="L71" i="21"/>
  <c r="L69" i="21"/>
  <c r="L67" i="21"/>
  <c r="L65" i="21"/>
  <c r="L63" i="21"/>
  <c r="L61" i="21"/>
  <c r="L59" i="21"/>
  <c r="L57" i="21"/>
  <c r="L55" i="21"/>
  <c r="L53" i="21"/>
  <c r="L51" i="21"/>
  <c r="L49" i="21"/>
  <c r="L47" i="21"/>
  <c r="L45" i="21"/>
  <c r="L43" i="21"/>
  <c r="L41" i="21"/>
  <c r="L39" i="21"/>
  <c r="L37" i="21"/>
  <c r="L35" i="21"/>
  <c r="L33" i="21"/>
  <c r="L31" i="21"/>
  <c r="L29" i="21"/>
  <c r="L27" i="21"/>
  <c r="L25" i="21"/>
  <c r="L23" i="21"/>
  <c r="L21" i="21"/>
  <c r="L19" i="21"/>
  <c r="L17" i="21"/>
  <c r="L15" i="21"/>
  <c r="L13" i="21"/>
  <c r="L11" i="21"/>
  <c r="L9" i="21"/>
  <c r="L7" i="21"/>
  <c r="Q9" i="26" l="1"/>
  <c r="P9" i="26"/>
  <c r="O9" i="26"/>
  <c r="N9" i="26"/>
  <c r="M9" i="26"/>
  <c r="L9" i="26"/>
  <c r="K9" i="26"/>
  <c r="J9" i="26"/>
  <c r="I9" i="26"/>
  <c r="H9" i="26"/>
  <c r="G9" i="26"/>
  <c r="F9" i="26"/>
  <c r="E9" i="26"/>
  <c r="D9" i="26"/>
  <c r="C6" i="26"/>
  <c r="C9" i="26" s="1"/>
  <c r="C8" i="26" l="1"/>
  <c r="E8" i="26"/>
  <c r="G8" i="26"/>
  <c r="I8" i="26"/>
  <c r="K8" i="26"/>
  <c r="M8" i="26"/>
  <c r="O8" i="26"/>
  <c r="Q8" i="26"/>
  <c r="D8" i="26"/>
  <c r="F8" i="26"/>
  <c r="H8" i="26"/>
  <c r="J8" i="26"/>
  <c r="L8" i="26"/>
  <c r="N8" i="26"/>
  <c r="P8" i="26"/>
  <c r="B4" i="23" l="1"/>
  <c r="C4" i="23" s="1"/>
  <c r="D4" i="23"/>
  <c r="E4" i="23" s="1"/>
  <c r="F4" i="23"/>
  <c r="G4" i="23" s="1"/>
  <c r="H4" i="23"/>
  <c r="I4" i="23" s="1"/>
  <c r="J4" i="23"/>
  <c r="K4" i="23" s="1"/>
  <c r="B5" i="23"/>
  <c r="C5" i="23" s="1"/>
  <c r="D5" i="23"/>
  <c r="E5" i="23" s="1"/>
  <c r="F5" i="23"/>
  <c r="G5" i="23" s="1"/>
  <c r="H5" i="23"/>
  <c r="I5" i="23" s="1"/>
  <c r="J5" i="23"/>
  <c r="K5" i="23" s="1"/>
  <c r="B6" i="23"/>
  <c r="C6" i="23" s="1"/>
  <c r="D6" i="23"/>
  <c r="E6" i="23" s="1"/>
  <c r="F6" i="23"/>
  <c r="G6" i="23" s="1"/>
  <c r="H6" i="23"/>
  <c r="I6" i="23" s="1"/>
  <c r="J6" i="23"/>
  <c r="K6" i="23" s="1"/>
  <c r="B7" i="23"/>
  <c r="C7" i="23" s="1"/>
  <c r="D7" i="23"/>
  <c r="E7" i="23" s="1"/>
  <c r="F7" i="23"/>
  <c r="G7" i="23" s="1"/>
  <c r="H7" i="23"/>
  <c r="I7" i="23" s="1"/>
  <c r="J7" i="23"/>
  <c r="K7" i="23" s="1"/>
  <c r="B8" i="23"/>
  <c r="C8" i="23" s="1"/>
  <c r="D8" i="23"/>
  <c r="E8" i="23" s="1"/>
  <c r="F8" i="23"/>
  <c r="G8" i="23" s="1"/>
  <c r="H8" i="23"/>
  <c r="I8" i="23" s="1"/>
  <c r="J8" i="23"/>
  <c r="K8" i="23" s="1"/>
  <c r="B9" i="23"/>
  <c r="C9" i="23" s="1"/>
  <c r="D9" i="23"/>
  <c r="E9" i="23" s="1"/>
  <c r="F9" i="23"/>
  <c r="G9" i="23" s="1"/>
  <c r="H9" i="23"/>
  <c r="I9" i="23" s="1"/>
  <c r="J9" i="23"/>
  <c r="K9" i="23" s="1"/>
  <c r="B10" i="23"/>
  <c r="C10" i="23" s="1"/>
  <c r="D10" i="23"/>
  <c r="E10" i="23" s="1"/>
  <c r="F10" i="23"/>
  <c r="G10" i="23" s="1"/>
  <c r="H10" i="23"/>
  <c r="I10" i="23" s="1"/>
  <c r="J10" i="23"/>
  <c r="K10" i="23" s="1"/>
  <c r="B11" i="23"/>
  <c r="C11" i="23" s="1"/>
  <c r="D11" i="23"/>
  <c r="E11" i="23" s="1"/>
  <c r="F11" i="23"/>
  <c r="G11" i="23" s="1"/>
  <c r="H11" i="23"/>
  <c r="I11" i="23" s="1"/>
  <c r="J11" i="23"/>
  <c r="K11" i="23" s="1"/>
  <c r="B12" i="23"/>
  <c r="C12" i="23" s="1"/>
  <c r="D12" i="23"/>
  <c r="E12" i="23" s="1"/>
  <c r="F12" i="23"/>
  <c r="G12" i="23" s="1"/>
  <c r="H12" i="23"/>
  <c r="I12" i="23" s="1"/>
  <c r="J12" i="23"/>
  <c r="K12" i="23" s="1"/>
  <c r="B13" i="23"/>
  <c r="C13" i="23" s="1"/>
  <c r="D13" i="23"/>
  <c r="E13" i="23" s="1"/>
  <c r="F13" i="23"/>
  <c r="G13" i="23" s="1"/>
  <c r="H13" i="23"/>
  <c r="I13" i="23" s="1"/>
  <c r="J13" i="23"/>
  <c r="K13" i="23" s="1"/>
  <c r="B14" i="23"/>
  <c r="C14" i="23" s="1"/>
  <c r="D14" i="23"/>
  <c r="E14" i="23" s="1"/>
  <c r="F14" i="23"/>
  <c r="G14" i="23" s="1"/>
  <c r="H14" i="23"/>
  <c r="I14" i="23" s="1"/>
  <c r="J14" i="23"/>
  <c r="K14" i="23" s="1"/>
  <c r="B15" i="23"/>
  <c r="C15" i="23" s="1"/>
  <c r="D15" i="23"/>
  <c r="E15" i="23" s="1"/>
  <c r="F15" i="23"/>
  <c r="G15" i="23" s="1"/>
  <c r="H15" i="23"/>
  <c r="I15" i="23" s="1"/>
  <c r="J15" i="23"/>
  <c r="K15" i="23" s="1"/>
  <c r="B16" i="23"/>
  <c r="C16" i="23" s="1"/>
  <c r="D16" i="23"/>
  <c r="E16" i="23" s="1"/>
  <c r="F16" i="23"/>
  <c r="G16" i="23" s="1"/>
  <c r="H16" i="23"/>
  <c r="I16" i="23" s="1"/>
  <c r="J16" i="23"/>
  <c r="K16" i="23" s="1"/>
  <c r="B17" i="23"/>
  <c r="C17" i="23" s="1"/>
  <c r="D17" i="23"/>
  <c r="E17" i="23" s="1"/>
  <c r="F17" i="23"/>
  <c r="G17" i="23" s="1"/>
  <c r="H17" i="23"/>
  <c r="I17" i="23" s="1"/>
  <c r="J17" i="23"/>
  <c r="K17" i="23" s="1"/>
  <c r="B18" i="23"/>
  <c r="C18" i="23" s="1"/>
  <c r="D18" i="23"/>
  <c r="E18" i="23" s="1"/>
  <c r="F18" i="23"/>
  <c r="G18" i="23" s="1"/>
  <c r="H18" i="23"/>
  <c r="I18" i="23" s="1"/>
  <c r="J18" i="23"/>
  <c r="K18" i="23" s="1"/>
  <c r="B19" i="23"/>
  <c r="C19" i="23" s="1"/>
  <c r="D19" i="23"/>
  <c r="E19" i="23" s="1"/>
  <c r="F19" i="23"/>
  <c r="G19" i="23" s="1"/>
  <c r="H19" i="23"/>
  <c r="I19" i="23" s="1"/>
  <c r="J19" i="23"/>
  <c r="K19" i="23" s="1"/>
  <c r="B20" i="23"/>
  <c r="C20" i="23" s="1"/>
  <c r="D20" i="23"/>
  <c r="E20" i="23" s="1"/>
  <c r="F20" i="23"/>
  <c r="G20" i="23" s="1"/>
  <c r="H20" i="23"/>
  <c r="I20" i="23" s="1"/>
  <c r="J20" i="23"/>
  <c r="K20" i="23" s="1"/>
  <c r="B21" i="23"/>
  <c r="C21" i="23" s="1"/>
  <c r="D21" i="23"/>
  <c r="E21" i="23" s="1"/>
  <c r="F21" i="23"/>
  <c r="G21" i="23" s="1"/>
  <c r="H21" i="23"/>
  <c r="I21" i="23" s="1"/>
  <c r="J21" i="23"/>
  <c r="K21" i="23" s="1"/>
  <c r="B22" i="23"/>
  <c r="C22" i="23" s="1"/>
  <c r="D22" i="23"/>
  <c r="E22" i="23" s="1"/>
  <c r="F22" i="23"/>
  <c r="G22" i="23" s="1"/>
  <c r="H22" i="23"/>
  <c r="I22" i="23" s="1"/>
  <c r="J22" i="23"/>
  <c r="K22" i="23" s="1"/>
  <c r="B23" i="23"/>
  <c r="C23" i="23" s="1"/>
  <c r="D23" i="23"/>
  <c r="E23" i="23" s="1"/>
  <c r="F23" i="23"/>
  <c r="G23" i="23" s="1"/>
  <c r="H23" i="23"/>
  <c r="I23" i="23" s="1"/>
  <c r="J23" i="23"/>
  <c r="K23" i="23" s="1"/>
  <c r="B24" i="23"/>
  <c r="C24" i="23" s="1"/>
  <c r="D24" i="23"/>
  <c r="E24" i="23" s="1"/>
  <c r="F24" i="23"/>
  <c r="G24" i="23" s="1"/>
  <c r="H24" i="23"/>
  <c r="I24" i="23" s="1"/>
  <c r="J24" i="23"/>
  <c r="K24" i="23" s="1"/>
  <c r="B25" i="23"/>
  <c r="C25" i="23" s="1"/>
  <c r="D25" i="23"/>
  <c r="E25" i="23" s="1"/>
  <c r="F25" i="23"/>
  <c r="G25" i="23" s="1"/>
  <c r="H25" i="23"/>
  <c r="I25" i="23" s="1"/>
  <c r="J25" i="23"/>
  <c r="K25" i="23" s="1"/>
  <c r="B26" i="23"/>
  <c r="C26" i="23" s="1"/>
  <c r="D26" i="23"/>
  <c r="E26" i="23" s="1"/>
  <c r="F26" i="23"/>
  <c r="G26" i="23" s="1"/>
  <c r="H26" i="23"/>
  <c r="I26" i="23" s="1"/>
  <c r="J26" i="23"/>
  <c r="K26" i="23" s="1"/>
  <c r="B27" i="23"/>
  <c r="C27" i="23" s="1"/>
  <c r="D27" i="23"/>
  <c r="E27" i="23" s="1"/>
  <c r="F27" i="23"/>
  <c r="G27" i="23" s="1"/>
  <c r="H27" i="23"/>
  <c r="I27" i="23" s="1"/>
  <c r="J27" i="23"/>
  <c r="K27" i="23" s="1"/>
  <c r="B28" i="23"/>
  <c r="C28" i="23" s="1"/>
  <c r="D28" i="23"/>
  <c r="E28" i="23" s="1"/>
  <c r="F28" i="23"/>
  <c r="G28" i="23" s="1"/>
  <c r="H28" i="23"/>
  <c r="I28" i="23" s="1"/>
  <c r="J28" i="23"/>
  <c r="K28" i="23" s="1"/>
  <c r="B29" i="23"/>
  <c r="C29" i="23" s="1"/>
  <c r="D29" i="23"/>
  <c r="E29" i="23" s="1"/>
  <c r="F29" i="23"/>
  <c r="G29" i="23" s="1"/>
  <c r="H29" i="23"/>
  <c r="I29" i="23" s="1"/>
  <c r="J29" i="23"/>
  <c r="K29" i="23" s="1"/>
  <c r="B30" i="23"/>
  <c r="C30" i="23" s="1"/>
  <c r="D30" i="23"/>
  <c r="E30" i="23" s="1"/>
  <c r="F30" i="23"/>
  <c r="G30" i="23" s="1"/>
  <c r="H30" i="23"/>
  <c r="I30" i="23" s="1"/>
  <c r="J30" i="23"/>
  <c r="K30" i="23" s="1"/>
  <c r="B31" i="23"/>
  <c r="C31" i="23" s="1"/>
  <c r="D31" i="23"/>
  <c r="E31" i="23" s="1"/>
  <c r="F31" i="23"/>
  <c r="G31" i="23" s="1"/>
  <c r="H31" i="23"/>
  <c r="I31" i="23" s="1"/>
  <c r="J31" i="23"/>
  <c r="K31" i="23" s="1"/>
  <c r="B32" i="23"/>
  <c r="C32" i="23" s="1"/>
  <c r="D32" i="23"/>
  <c r="E32" i="23" s="1"/>
  <c r="F32" i="23"/>
  <c r="G32" i="23" s="1"/>
  <c r="H32" i="23"/>
  <c r="I32" i="23" s="1"/>
  <c r="J32" i="23"/>
  <c r="K32" i="23" s="1"/>
  <c r="B33" i="23"/>
  <c r="C33" i="23" s="1"/>
  <c r="D33" i="23"/>
  <c r="E33" i="23" s="1"/>
  <c r="F33" i="23"/>
  <c r="G33" i="23" s="1"/>
  <c r="H33" i="23"/>
  <c r="I33" i="23" s="1"/>
  <c r="J33" i="23"/>
  <c r="K33" i="23" s="1"/>
  <c r="B34" i="23"/>
  <c r="C34" i="23" s="1"/>
  <c r="D34" i="23"/>
  <c r="E34" i="23" s="1"/>
  <c r="F34" i="23"/>
  <c r="G34" i="23" s="1"/>
  <c r="H34" i="23"/>
  <c r="I34" i="23" s="1"/>
  <c r="J34" i="23"/>
  <c r="K34" i="23" s="1"/>
  <c r="B35" i="23"/>
  <c r="C35" i="23" s="1"/>
  <c r="D35" i="23"/>
  <c r="E35" i="23" s="1"/>
  <c r="F35" i="23"/>
  <c r="G35" i="23" s="1"/>
  <c r="H35" i="23"/>
  <c r="I35" i="23" s="1"/>
  <c r="J35" i="23"/>
  <c r="K35" i="23" s="1"/>
  <c r="B36" i="23"/>
  <c r="C36" i="23" s="1"/>
  <c r="D36" i="23"/>
  <c r="E36" i="23" s="1"/>
  <c r="F36" i="23"/>
  <c r="G36" i="23" s="1"/>
  <c r="H36" i="23"/>
  <c r="I36" i="23" s="1"/>
  <c r="J36" i="23"/>
  <c r="K36" i="23" s="1"/>
  <c r="B37" i="23"/>
  <c r="C37" i="23" s="1"/>
  <c r="D37" i="23"/>
  <c r="E37" i="23" s="1"/>
  <c r="F37" i="23"/>
  <c r="G37" i="23" s="1"/>
  <c r="H37" i="23"/>
  <c r="I37" i="23" s="1"/>
  <c r="J37" i="23"/>
  <c r="K37" i="23" s="1"/>
  <c r="B38" i="23"/>
  <c r="C38" i="23" s="1"/>
  <c r="D38" i="23"/>
  <c r="E38" i="23" s="1"/>
  <c r="F38" i="23"/>
  <c r="G38" i="23" s="1"/>
  <c r="H38" i="23"/>
  <c r="I38" i="23" s="1"/>
  <c r="J38" i="23"/>
  <c r="K38" i="23" s="1"/>
  <c r="B39" i="23"/>
  <c r="C39" i="23" s="1"/>
  <c r="D39" i="23"/>
  <c r="E39" i="23" s="1"/>
  <c r="F39" i="23"/>
  <c r="G39" i="23" s="1"/>
  <c r="H39" i="23"/>
  <c r="I39" i="23" s="1"/>
  <c r="J39" i="23"/>
  <c r="K39" i="23" s="1"/>
  <c r="B40" i="23"/>
  <c r="C40" i="23" s="1"/>
  <c r="D40" i="23"/>
  <c r="E40" i="23" s="1"/>
  <c r="F40" i="23"/>
  <c r="G40" i="23" s="1"/>
  <c r="H40" i="23"/>
  <c r="I40" i="23" s="1"/>
  <c r="J40" i="23"/>
  <c r="K40" i="23" s="1"/>
  <c r="B41" i="23"/>
  <c r="C41" i="23" s="1"/>
  <c r="D41" i="23"/>
  <c r="E41" i="23" s="1"/>
  <c r="F41" i="23"/>
  <c r="G41" i="23" s="1"/>
  <c r="H41" i="23"/>
  <c r="I41" i="23" s="1"/>
  <c r="J41" i="23"/>
  <c r="K41" i="23" s="1"/>
  <c r="B42" i="23"/>
  <c r="C42" i="23" s="1"/>
  <c r="D42" i="23"/>
  <c r="E42" i="23" s="1"/>
  <c r="F42" i="23"/>
  <c r="G42" i="23" s="1"/>
  <c r="H42" i="23"/>
  <c r="I42" i="23" s="1"/>
  <c r="J42" i="23"/>
  <c r="K42" i="23" s="1"/>
  <c r="B43" i="23"/>
  <c r="C43" i="23" s="1"/>
  <c r="D43" i="23"/>
  <c r="E43" i="23" s="1"/>
  <c r="F43" i="23"/>
  <c r="G43" i="23" s="1"/>
  <c r="H43" i="23"/>
  <c r="I43" i="23" s="1"/>
  <c r="J43" i="23"/>
  <c r="K43" i="23" s="1"/>
  <c r="B44" i="23"/>
  <c r="C44" i="23" s="1"/>
  <c r="D44" i="23"/>
  <c r="E44" i="23" s="1"/>
  <c r="F44" i="23"/>
  <c r="G44" i="23" s="1"/>
  <c r="H44" i="23"/>
  <c r="I44" i="23" s="1"/>
  <c r="J44" i="23"/>
  <c r="K44" i="23" s="1"/>
  <c r="B45" i="23"/>
  <c r="C45" i="23" s="1"/>
  <c r="D45" i="23"/>
  <c r="E45" i="23" s="1"/>
  <c r="F45" i="23"/>
  <c r="G45" i="23" s="1"/>
  <c r="H45" i="23"/>
  <c r="I45" i="23" s="1"/>
  <c r="J45" i="23"/>
  <c r="K45" i="23" s="1"/>
  <c r="B46" i="23"/>
  <c r="C46" i="23" s="1"/>
  <c r="D46" i="23"/>
  <c r="E46" i="23" s="1"/>
  <c r="F46" i="23"/>
  <c r="G46" i="23" s="1"/>
  <c r="H46" i="23"/>
  <c r="I46" i="23" s="1"/>
  <c r="J46" i="23"/>
  <c r="K46" i="23" s="1"/>
  <c r="B47" i="23"/>
  <c r="C47" i="23" s="1"/>
  <c r="D47" i="23"/>
  <c r="E47" i="23" s="1"/>
  <c r="F47" i="23"/>
  <c r="G47" i="23" s="1"/>
  <c r="H47" i="23"/>
  <c r="I47" i="23" s="1"/>
  <c r="J47" i="23"/>
  <c r="K47" i="23" s="1"/>
  <c r="B48" i="23"/>
  <c r="C48" i="23" s="1"/>
  <c r="D48" i="23"/>
  <c r="E48" i="23" s="1"/>
  <c r="F48" i="23"/>
  <c r="G48" i="23" s="1"/>
  <c r="H48" i="23"/>
  <c r="I48" i="23" s="1"/>
  <c r="J48" i="23"/>
  <c r="K48" i="23" s="1"/>
  <c r="B49" i="23"/>
  <c r="C49" i="23" s="1"/>
  <c r="D49" i="23"/>
  <c r="E49" i="23" s="1"/>
  <c r="F49" i="23"/>
  <c r="G49" i="23" s="1"/>
  <c r="H49" i="23"/>
  <c r="I49" i="23" s="1"/>
  <c r="J49" i="23"/>
  <c r="K49" i="23" s="1"/>
  <c r="B50" i="23"/>
  <c r="C50" i="23" s="1"/>
  <c r="D50" i="23"/>
  <c r="E50" i="23" s="1"/>
  <c r="F50" i="23"/>
  <c r="G50" i="23" s="1"/>
  <c r="H50" i="23"/>
  <c r="I50" i="23" s="1"/>
  <c r="J50" i="23"/>
  <c r="K50" i="23" s="1"/>
  <c r="B51" i="23"/>
  <c r="C51" i="23" s="1"/>
  <c r="D51" i="23"/>
  <c r="E51" i="23" s="1"/>
  <c r="F51" i="23"/>
  <c r="G51" i="23" s="1"/>
  <c r="H51" i="23"/>
  <c r="I51" i="23" s="1"/>
  <c r="J51" i="23"/>
  <c r="K51" i="23" s="1"/>
  <c r="B52" i="23"/>
  <c r="C52" i="23" s="1"/>
  <c r="D52" i="23"/>
  <c r="E52" i="23" s="1"/>
  <c r="F52" i="23"/>
  <c r="G52" i="23" s="1"/>
  <c r="H52" i="23"/>
  <c r="I52" i="23" s="1"/>
  <c r="J52" i="23"/>
  <c r="K52" i="23" s="1"/>
  <c r="B53" i="23"/>
  <c r="C53" i="23" s="1"/>
  <c r="D53" i="23"/>
  <c r="E53" i="23" s="1"/>
  <c r="F53" i="23"/>
  <c r="G53" i="23" s="1"/>
  <c r="H53" i="23"/>
  <c r="I53" i="23" s="1"/>
  <c r="J53" i="23"/>
  <c r="K53" i="23" s="1"/>
  <c r="B54" i="23"/>
  <c r="C54" i="23" s="1"/>
  <c r="D54" i="23"/>
  <c r="E54" i="23" s="1"/>
  <c r="F54" i="23"/>
  <c r="G54" i="23" s="1"/>
  <c r="H54" i="23"/>
  <c r="I54" i="23" s="1"/>
  <c r="J54" i="23"/>
  <c r="K54" i="23" s="1"/>
  <c r="B55" i="23"/>
  <c r="C55" i="23" s="1"/>
  <c r="D55" i="23"/>
  <c r="E55" i="23" s="1"/>
  <c r="F55" i="23"/>
  <c r="G55" i="23" s="1"/>
  <c r="H55" i="23"/>
  <c r="I55" i="23" s="1"/>
  <c r="J55" i="23"/>
  <c r="K55" i="23" s="1"/>
  <c r="B56" i="23"/>
  <c r="C56" i="23" s="1"/>
  <c r="D56" i="23"/>
  <c r="E56" i="23" s="1"/>
  <c r="F56" i="23"/>
  <c r="G56" i="23" s="1"/>
  <c r="H56" i="23"/>
  <c r="I56" i="23" s="1"/>
  <c r="J56" i="23"/>
  <c r="K56" i="23" s="1"/>
  <c r="B57" i="23"/>
  <c r="C57" i="23" s="1"/>
  <c r="D57" i="23"/>
  <c r="E57" i="23" s="1"/>
  <c r="F57" i="23"/>
  <c r="G57" i="23" s="1"/>
  <c r="H57" i="23"/>
  <c r="I57" i="23" s="1"/>
  <c r="J57" i="23"/>
  <c r="K57" i="23" s="1"/>
  <c r="B58" i="23"/>
  <c r="C58" i="23" s="1"/>
  <c r="D58" i="23"/>
  <c r="E58" i="23" s="1"/>
  <c r="F58" i="23"/>
  <c r="G58" i="23" s="1"/>
  <c r="H58" i="23"/>
  <c r="I58" i="23" s="1"/>
  <c r="J58" i="23"/>
  <c r="K58" i="23" s="1"/>
  <c r="B59" i="23"/>
  <c r="C59" i="23" s="1"/>
  <c r="D59" i="23"/>
  <c r="E59" i="23" s="1"/>
  <c r="F59" i="23"/>
  <c r="G59" i="23" s="1"/>
  <c r="H59" i="23"/>
  <c r="I59" i="23" s="1"/>
  <c r="J59" i="23"/>
  <c r="K59" i="23" s="1"/>
  <c r="B60" i="23"/>
  <c r="C60" i="23" s="1"/>
  <c r="D60" i="23"/>
  <c r="E60" i="23" s="1"/>
  <c r="F60" i="23"/>
  <c r="G60" i="23" s="1"/>
  <c r="H60" i="23"/>
  <c r="I60" i="23" s="1"/>
  <c r="J60" i="23"/>
  <c r="K60" i="23" s="1"/>
  <c r="B61" i="23"/>
  <c r="C61" i="23" s="1"/>
  <c r="D61" i="23"/>
  <c r="E61" i="23" s="1"/>
  <c r="F61" i="23"/>
  <c r="G61" i="23" s="1"/>
  <c r="H61" i="23"/>
  <c r="I61" i="23" s="1"/>
  <c r="J61" i="23"/>
  <c r="K61" i="23" s="1"/>
  <c r="B62" i="23"/>
  <c r="C62" i="23" s="1"/>
  <c r="D62" i="23"/>
  <c r="E62" i="23" s="1"/>
  <c r="F62" i="23"/>
  <c r="G62" i="23" s="1"/>
  <c r="H62" i="23"/>
  <c r="I62" i="23" s="1"/>
  <c r="J62" i="23"/>
  <c r="K62" i="23" s="1"/>
  <c r="B63" i="23"/>
  <c r="C63" i="23" s="1"/>
  <c r="D63" i="23"/>
  <c r="E63" i="23" s="1"/>
  <c r="F63" i="23"/>
  <c r="G63" i="23" s="1"/>
  <c r="H63" i="23"/>
  <c r="I63" i="23" s="1"/>
  <c r="J63" i="23"/>
  <c r="K63" i="23" s="1"/>
  <c r="B64" i="23"/>
  <c r="C64" i="23" s="1"/>
  <c r="D64" i="23"/>
  <c r="E64" i="23" s="1"/>
  <c r="F64" i="23"/>
  <c r="G64" i="23" s="1"/>
  <c r="H64" i="23"/>
  <c r="I64" i="23" s="1"/>
  <c r="J64" i="23"/>
  <c r="K64" i="23" s="1"/>
  <c r="B65" i="23"/>
  <c r="C65" i="23" s="1"/>
  <c r="D65" i="23"/>
  <c r="E65" i="23" s="1"/>
  <c r="F65" i="23"/>
  <c r="G65" i="23" s="1"/>
  <c r="H65" i="23"/>
  <c r="I65" i="23" s="1"/>
  <c r="J65" i="23"/>
  <c r="K65" i="23" s="1"/>
  <c r="B66" i="23"/>
  <c r="C66" i="23" s="1"/>
  <c r="D66" i="23"/>
  <c r="E66" i="23" s="1"/>
  <c r="F66" i="23"/>
  <c r="G66" i="23" s="1"/>
  <c r="H66" i="23"/>
  <c r="I66" i="23" s="1"/>
  <c r="J66" i="23"/>
  <c r="K66" i="23" s="1"/>
  <c r="B67" i="23"/>
  <c r="C67" i="23" s="1"/>
  <c r="D67" i="23"/>
  <c r="E67" i="23" s="1"/>
  <c r="F67" i="23"/>
  <c r="G67" i="23" s="1"/>
  <c r="H67" i="23"/>
  <c r="I67" i="23" s="1"/>
  <c r="J67" i="23"/>
  <c r="K67" i="23" s="1"/>
  <c r="B68" i="23"/>
  <c r="C68" i="23" s="1"/>
  <c r="D68" i="23"/>
  <c r="E68" i="23" s="1"/>
  <c r="F68" i="23"/>
  <c r="G68" i="23" s="1"/>
  <c r="H68" i="23"/>
  <c r="I68" i="23" s="1"/>
  <c r="J68" i="23"/>
  <c r="K68" i="23" s="1"/>
  <c r="B69" i="23"/>
  <c r="C69" i="23" s="1"/>
  <c r="D69" i="23"/>
  <c r="E69" i="23" s="1"/>
  <c r="F69" i="23"/>
  <c r="G69" i="23" s="1"/>
  <c r="H69" i="23"/>
  <c r="I69" i="23" s="1"/>
  <c r="J69" i="23"/>
  <c r="K69" i="23" s="1"/>
  <c r="B70" i="23"/>
  <c r="C70" i="23" s="1"/>
  <c r="D70" i="23"/>
  <c r="E70" i="23" s="1"/>
  <c r="F70" i="23"/>
  <c r="G70" i="23" s="1"/>
  <c r="H70" i="23"/>
  <c r="I70" i="23" s="1"/>
  <c r="J70" i="23"/>
  <c r="K70" i="23" s="1"/>
  <c r="B71" i="23"/>
  <c r="C71" i="23" s="1"/>
  <c r="D71" i="23"/>
  <c r="E71" i="23" s="1"/>
  <c r="F71" i="23"/>
  <c r="G71" i="23" s="1"/>
  <c r="H71" i="23"/>
  <c r="I71" i="23" s="1"/>
  <c r="J71" i="23"/>
  <c r="K71" i="23" s="1"/>
  <c r="B72" i="23"/>
  <c r="C72" i="23" s="1"/>
  <c r="D72" i="23"/>
  <c r="E72" i="23" s="1"/>
  <c r="F72" i="23"/>
  <c r="G72" i="23" s="1"/>
  <c r="H72" i="23"/>
  <c r="I72" i="23" s="1"/>
  <c r="J72" i="23"/>
  <c r="K72" i="23" s="1"/>
  <c r="B73" i="23"/>
  <c r="C73" i="23" s="1"/>
  <c r="D73" i="23"/>
  <c r="E73" i="23" s="1"/>
  <c r="F73" i="23"/>
  <c r="G73" i="23" s="1"/>
  <c r="H73" i="23"/>
  <c r="I73" i="23" s="1"/>
  <c r="J73" i="23"/>
  <c r="K73" i="23" s="1"/>
  <c r="B74" i="23"/>
  <c r="C74" i="23" s="1"/>
  <c r="D74" i="23"/>
  <c r="E74" i="23" s="1"/>
  <c r="F74" i="23"/>
  <c r="G74" i="23" s="1"/>
  <c r="H74" i="23"/>
  <c r="I74" i="23" s="1"/>
  <c r="J74" i="23"/>
  <c r="K74" i="23" s="1"/>
  <c r="B75" i="23"/>
  <c r="C75" i="23" s="1"/>
  <c r="D75" i="23"/>
  <c r="E75" i="23" s="1"/>
  <c r="F75" i="23"/>
  <c r="G75" i="23" s="1"/>
  <c r="H75" i="23"/>
  <c r="I75" i="23" s="1"/>
  <c r="J75" i="23"/>
  <c r="K75" i="23" s="1"/>
  <c r="B76" i="23"/>
  <c r="C76" i="23" s="1"/>
  <c r="D76" i="23"/>
  <c r="E76" i="23" s="1"/>
  <c r="F76" i="23"/>
  <c r="G76" i="23" s="1"/>
  <c r="H76" i="23"/>
  <c r="I76" i="23" s="1"/>
  <c r="J76" i="23"/>
  <c r="K76" i="23" s="1"/>
  <c r="B77" i="23"/>
  <c r="C77" i="23" s="1"/>
  <c r="D77" i="23"/>
  <c r="E77" i="23" s="1"/>
  <c r="F77" i="23"/>
  <c r="G77" i="23"/>
  <c r="H77" i="23"/>
  <c r="I77" i="23" s="1"/>
  <c r="J77" i="23"/>
  <c r="K77" i="23" s="1"/>
  <c r="B78" i="23"/>
  <c r="C78" i="23" s="1"/>
  <c r="D78" i="23"/>
  <c r="E78" i="23"/>
  <c r="F78" i="23"/>
  <c r="G78" i="23" s="1"/>
  <c r="H78" i="23"/>
  <c r="I78" i="23" s="1"/>
  <c r="J78" i="23"/>
  <c r="K78" i="23" s="1"/>
  <c r="B79" i="23"/>
  <c r="C79" i="23"/>
  <c r="D79" i="23"/>
  <c r="E79" i="23" s="1"/>
  <c r="F79" i="23"/>
  <c r="G79" i="23" s="1"/>
  <c r="H79" i="23"/>
  <c r="I79" i="23" s="1"/>
  <c r="J79" i="23"/>
  <c r="K79" i="23"/>
  <c r="B80" i="23"/>
  <c r="C80" i="23" s="1"/>
  <c r="D80" i="23"/>
  <c r="E80" i="23" s="1"/>
  <c r="F80" i="23"/>
  <c r="G80" i="23" s="1"/>
  <c r="H80" i="23"/>
  <c r="I80" i="23"/>
  <c r="J80" i="23"/>
  <c r="K80" i="23" s="1"/>
  <c r="B81" i="23"/>
  <c r="C81" i="23" s="1"/>
  <c r="D81" i="23"/>
  <c r="E81" i="23" s="1"/>
  <c r="F81" i="23"/>
  <c r="G81" i="23"/>
  <c r="H81" i="23"/>
  <c r="I81" i="23" s="1"/>
  <c r="J81" i="23"/>
  <c r="K81" i="23" s="1"/>
  <c r="B82" i="23"/>
  <c r="C82" i="23" s="1"/>
  <c r="D82" i="23"/>
  <c r="E82" i="23"/>
  <c r="F82" i="23"/>
  <c r="G82" i="23" s="1"/>
  <c r="H82" i="23"/>
  <c r="I82" i="23" s="1"/>
  <c r="J82" i="23"/>
  <c r="K82" i="23" s="1"/>
  <c r="B83" i="23"/>
  <c r="C83" i="23"/>
  <c r="D83" i="23"/>
  <c r="E83" i="23" s="1"/>
  <c r="F83" i="23"/>
  <c r="G83" i="23" s="1"/>
  <c r="H83" i="23"/>
  <c r="I83" i="23" s="1"/>
  <c r="J83" i="23"/>
  <c r="K83" i="23"/>
  <c r="B84" i="23"/>
  <c r="C84" i="23" s="1"/>
  <c r="D84" i="23"/>
  <c r="E84" i="23" s="1"/>
  <c r="F84" i="23"/>
  <c r="G84" i="23" s="1"/>
  <c r="H84" i="23"/>
  <c r="I84" i="23"/>
  <c r="J84" i="23"/>
  <c r="K84" i="23" s="1"/>
  <c r="B85" i="23"/>
  <c r="C85" i="23" s="1"/>
  <c r="D85" i="23"/>
  <c r="E85" i="23" s="1"/>
  <c r="F85" i="23"/>
  <c r="G85" i="23"/>
  <c r="H85" i="23"/>
  <c r="I85" i="23" s="1"/>
  <c r="J85" i="23"/>
  <c r="K85" i="23" s="1"/>
  <c r="B86" i="23"/>
  <c r="C86" i="23" s="1"/>
  <c r="D86" i="23"/>
  <c r="E86" i="23"/>
  <c r="F86" i="23"/>
  <c r="G86" i="23" s="1"/>
  <c r="H86" i="23"/>
  <c r="I86" i="23" s="1"/>
  <c r="J86" i="23"/>
  <c r="K86" i="23" s="1"/>
  <c r="B87" i="23"/>
  <c r="C87" i="23"/>
  <c r="D87" i="23"/>
  <c r="E87" i="23" s="1"/>
  <c r="F87" i="23"/>
  <c r="G87" i="23" s="1"/>
  <c r="H87" i="23"/>
  <c r="I87" i="23" s="1"/>
  <c r="J87" i="23"/>
  <c r="K87" i="23"/>
  <c r="B88" i="23"/>
  <c r="C88" i="23" s="1"/>
  <c r="D88" i="23"/>
  <c r="E88" i="23" s="1"/>
  <c r="F88" i="23"/>
  <c r="G88" i="23" s="1"/>
  <c r="H88" i="23"/>
  <c r="I88" i="23"/>
  <c r="J88" i="23"/>
  <c r="K88" i="23" s="1"/>
  <c r="B89" i="23"/>
  <c r="C89" i="23" s="1"/>
  <c r="D89" i="23"/>
  <c r="E89" i="23" s="1"/>
  <c r="F89" i="23"/>
  <c r="G89" i="23"/>
  <c r="H89" i="23"/>
  <c r="I89" i="23" s="1"/>
  <c r="J89" i="23"/>
  <c r="K89" i="23" s="1"/>
  <c r="A4" i="23"/>
  <c r="A5" i="23"/>
  <c r="A6" i="23"/>
  <c r="A7" i="23"/>
  <c r="A8" i="23"/>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1" i="23"/>
  <c r="C3" i="22" l="1"/>
  <c r="BI24" i="3"/>
  <c r="BH24" i="3"/>
  <c r="BG24" i="3"/>
  <c r="BF24" i="3"/>
  <c r="BE24" i="3"/>
  <c r="BD24" i="3"/>
  <c r="BC24" i="3"/>
  <c r="C8" i="3"/>
  <c r="C25" i="3" l="1"/>
  <c r="C26" i="3"/>
  <c r="E31" i="1" l="1"/>
  <c r="E43" i="1"/>
  <c r="E42" i="1"/>
  <c r="E41" i="1"/>
  <c r="E40" i="1"/>
  <c r="E39" i="1"/>
  <c r="E38" i="1"/>
  <c r="E37" i="1"/>
  <c r="E36" i="1"/>
  <c r="E35" i="1"/>
  <c r="E34" i="1"/>
  <c r="E33" i="1"/>
  <c r="E32" i="1"/>
  <c r="E30" i="1"/>
  <c r="E29" i="1"/>
  <c r="E28" i="1"/>
  <c r="E27" i="1"/>
  <c r="E26" i="1"/>
  <c r="AZ6" i="3" l="1"/>
  <c r="B1" i="19"/>
  <c r="A23" i="1" l="1"/>
  <c r="R1" i="1" s="1"/>
  <c r="E44" i="1"/>
  <c r="A24" i="1" l="1"/>
  <c r="A22" i="1" s="1"/>
  <c r="D5" i="1" l="1"/>
  <c r="AV3" i="3" s="1"/>
  <c r="D4" i="1"/>
  <c r="F4" i="1" s="1"/>
  <c r="G2" i="1"/>
  <c r="G4" i="18"/>
  <c r="C26" i="18" l="1"/>
  <c r="E26" i="18" s="1"/>
  <c r="C27" i="18"/>
  <c r="E27" i="18" s="1"/>
  <c r="C28" i="18"/>
  <c r="E28" i="18" s="1"/>
  <c r="C29" i="18"/>
  <c r="E29" i="18" s="1"/>
  <c r="C30" i="18"/>
  <c r="E30" i="18" s="1"/>
  <c r="C31" i="18"/>
  <c r="E31" i="18" s="1"/>
  <c r="C32" i="18"/>
  <c r="E32" i="18" s="1"/>
  <c r="C33" i="18"/>
  <c r="E33" i="18" s="1"/>
  <c r="C34" i="18"/>
  <c r="E34" i="18" s="1"/>
  <c r="C35" i="18"/>
  <c r="E35" i="18" s="1"/>
  <c r="C36" i="18"/>
  <c r="E36" i="18" s="1"/>
  <c r="C37" i="18"/>
  <c r="E37" i="18" s="1"/>
  <c r="C38" i="18"/>
  <c r="E38" i="18" s="1"/>
  <c r="C39" i="18"/>
  <c r="E39" i="18" s="1"/>
  <c r="C40" i="18"/>
  <c r="E40" i="18" s="1"/>
  <c r="C41" i="18"/>
  <c r="E41" i="18" s="1"/>
  <c r="C42" i="18"/>
  <c r="E42" i="18" s="1"/>
  <c r="C43" i="18"/>
  <c r="E43" i="18" s="1"/>
  <c r="C44" i="18"/>
  <c r="E44" i="18" s="1"/>
  <c r="C45" i="18"/>
  <c r="E45" i="18" s="1"/>
  <c r="C46" i="18"/>
  <c r="E46" i="18" s="1"/>
  <c r="C47" i="18"/>
  <c r="E47" i="18" s="1"/>
  <c r="C48" i="18"/>
  <c r="E48" i="18" s="1"/>
  <c r="C49" i="18"/>
  <c r="E49" i="18" s="1"/>
  <c r="C50" i="18"/>
  <c r="E50" i="18" s="1"/>
  <c r="C51" i="18"/>
  <c r="E51" i="18" s="1"/>
  <c r="C52" i="18"/>
  <c r="E52" i="18" s="1"/>
  <c r="C53" i="18"/>
  <c r="E53" i="18" s="1"/>
  <c r="C54" i="18"/>
  <c r="E54" i="18" s="1"/>
  <c r="C55" i="18"/>
  <c r="E55" i="18" s="1"/>
  <c r="C56" i="18"/>
  <c r="E56" i="18" s="1"/>
  <c r="C57" i="18"/>
  <c r="E57" i="18" s="1"/>
  <c r="C58" i="18"/>
  <c r="E58" i="18" s="1"/>
  <c r="C59" i="18"/>
  <c r="E59" i="18" s="1"/>
  <c r="C60" i="18"/>
  <c r="E60" i="18" s="1"/>
  <c r="C61" i="18"/>
  <c r="E61" i="18" s="1"/>
  <c r="C62" i="18"/>
  <c r="E62" i="18" s="1"/>
  <c r="C63" i="18"/>
  <c r="E63" i="18" s="1"/>
  <c r="D63" i="18"/>
  <c r="C64" i="18"/>
  <c r="E64" i="18" s="1"/>
  <c r="C25" i="18"/>
  <c r="A26" i="18"/>
  <c r="D26" i="18" s="1"/>
  <c r="A27" i="18"/>
  <c r="D27" i="18" s="1"/>
  <c r="A28" i="18"/>
  <c r="D28" i="18" s="1"/>
  <c r="A29" i="18"/>
  <c r="D29" i="18" s="1"/>
  <c r="A30" i="18"/>
  <c r="D30" i="18" s="1"/>
  <c r="A31" i="18"/>
  <c r="D31" i="18" s="1"/>
  <c r="A32" i="18"/>
  <c r="D32" i="18" s="1"/>
  <c r="A33" i="18"/>
  <c r="A34" i="18"/>
  <c r="D34" i="18" s="1"/>
  <c r="A35" i="18"/>
  <c r="D35" i="18" s="1"/>
  <c r="A36" i="18"/>
  <c r="D36" i="18" s="1"/>
  <c r="A37" i="18"/>
  <c r="D37" i="18" s="1"/>
  <c r="A38" i="18"/>
  <c r="D38" i="18" s="1"/>
  <c r="A39" i="18"/>
  <c r="D39" i="18" s="1"/>
  <c r="A40" i="18"/>
  <c r="D40" i="18" s="1"/>
  <c r="A41" i="18"/>
  <c r="D41" i="18" s="1"/>
  <c r="A42" i="18"/>
  <c r="D42" i="18" s="1"/>
  <c r="A43" i="18"/>
  <c r="D43" i="18" s="1"/>
  <c r="A44" i="18"/>
  <c r="D44" i="18" s="1"/>
  <c r="A45" i="18"/>
  <c r="D45" i="18" s="1"/>
  <c r="A46" i="18"/>
  <c r="D46" i="18" s="1"/>
  <c r="A47" i="18"/>
  <c r="D47" i="18" s="1"/>
  <c r="A48" i="18"/>
  <c r="D48" i="18" s="1"/>
  <c r="A49" i="18"/>
  <c r="D49" i="18" s="1"/>
  <c r="A50" i="18"/>
  <c r="D50" i="18" s="1"/>
  <c r="A51" i="18"/>
  <c r="D51" i="18" s="1"/>
  <c r="A52" i="18"/>
  <c r="D52" i="18" s="1"/>
  <c r="A53" i="18"/>
  <c r="D53" i="18" s="1"/>
  <c r="A54" i="18"/>
  <c r="D54" i="18" s="1"/>
  <c r="A55" i="18"/>
  <c r="D55" i="18" s="1"/>
  <c r="A56" i="18"/>
  <c r="D56" i="18" s="1"/>
  <c r="A57" i="18"/>
  <c r="D57" i="18" s="1"/>
  <c r="A58" i="18"/>
  <c r="D58" i="18" s="1"/>
  <c r="A59" i="18"/>
  <c r="D59" i="18" s="1"/>
  <c r="A60" i="18"/>
  <c r="D60" i="18" s="1"/>
  <c r="A61" i="18"/>
  <c r="D61" i="18" s="1"/>
  <c r="A62" i="18"/>
  <c r="D62" i="18" s="1"/>
  <c r="A63" i="18"/>
  <c r="A64" i="18"/>
  <c r="D64" i="18" s="1"/>
  <c r="A25" i="18"/>
  <c r="K2" i="18"/>
  <c r="D33" i="18" l="1"/>
  <c r="A24" i="18"/>
  <c r="F6" i="18" s="1"/>
  <c r="A23" i="18"/>
  <c r="E25" i="18"/>
  <c r="D25" i="18"/>
  <c r="U19" i="18" l="1"/>
  <c r="Y19" i="18"/>
  <c r="AC19" i="18"/>
  <c r="AG19" i="18"/>
  <c r="AK19" i="18"/>
  <c r="AO19" i="18"/>
  <c r="AS19" i="18"/>
  <c r="W20" i="18"/>
  <c r="AA20" i="18"/>
  <c r="AE20" i="18"/>
  <c r="AI20" i="18"/>
  <c r="AM20" i="18"/>
  <c r="AQ20" i="18"/>
  <c r="U21" i="18"/>
  <c r="Y21" i="18"/>
  <c r="AC21" i="18"/>
  <c r="AG21" i="18"/>
  <c r="AK21" i="18"/>
  <c r="AO21" i="18"/>
  <c r="AS21" i="18"/>
  <c r="W22" i="18"/>
  <c r="AA22" i="18"/>
  <c r="AE22" i="18"/>
  <c r="AI22" i="18"/>
  <c r="AM22" i="18"/>
  <c r="AQ22" i="18"/>
  <c r="U23" i="18"/>
  <c r="Y23" i="18"/>
  <c r="AC23" i="18"/>
  <c r="AG23" i="18"/>
  <c r="AK23" i="18"/>
  <c r="AO23" i="18"/>
  <c r="AS23" i="18"/>
  <c r="AE24" i="18"/>
  <c r="AI24" i="18"/>
  <c r="AM24" i="18"/>
  <c r="AQ24" i="18"/>
  <c r="AT23" i="18"/>
  <c r="AJ24" i="18"/>
  <c r="AN24" i="18"/>
  <c r="AS22" i="18"/>
  <c r="AA23" i="18"/>
  <c r="AI23" i="18"/>
  <c r="AQ23" i="18"/>
  <c r="AG24" i="18"/>
  <c r="AO24" i="18"/>
  <c r="AP22" i="18"/>
  <c r="AB23" i="18"/>
  <c r="AJ23" i="18"/>
  <c r="AD24" i="18"/>
  <c r="AP24" i="18"/>
  <c r="V19" i="18"/>
  <c r="Z19" i="18"/>
  <c r="AD19" i="18"/>
  <c r="AH19" i="18"/>
  <c r="AL19" i="18"/>
  <c r="AP19" i="18"/>
  <c r="AT19" i="18"/>
  <c r="X20" i="18"/>
  <c r="AB20" i="18"/>
  <c r="AF20" i="18"/>
  <c r="AJ20" i="18"/>
  <c r="AN20" i="18"/>
  <c r="AR20" i="18"/>
  <c r="V21" i="18"/>
  <c r="Z21" i="18"/>
  <c r="AD21" i="18"/>
  <c r="AH21" i="18"/>
  <c r="AL21" i="18"/>
  <c r="AP21" i="18"/>
  <c r="AT21" i="18"/>
  <c r="X22" i="18"/>
  <c r="AB22" i="18"/>
  <c r="AF22" i="18"/>
  <c r="AJ22" i="18"/>
  <c r="AN22" i="18"/>
  <c r="AR22" i="18"/>
  <c r="V23" i="18"/>
  <c r="Z23" i="18"/>
  <c r="AD23" i="18"/>
  <c r="AH23" i="18"/>
  <c r="AL23" i="18"/>
  <c r="AP23" i="18"/>
  <c r="AF24" i="18"/>
  <c r="AR24" i="18"/>
  <c r="AE23" i="18"/>
  <c r="AC24" i="18"/>
  <c r="AS24" i="18"/>
  <c r="X23" i="18"/>
  <c r="AN23" i="18"/>
  <c r="AL24" i="18"/>
  <c r="W19" i="18"/>
  <c r="AA19" i="18"/>
  <c r="AE19" i="18"/>
  <c r="AI19" i="18"/>
  <c r="AM19" i="18"/>
  <c r="AQ19" i="18"/>
  <c r="U20" i="18"/>
  <c r="Y20" i="18"/>
  <c r="AC20" i="18"/>
  <c r="AG20" i="18"/>
  <c r="AK20" i="18"/>
  <c r="AO20" i="18"/>
  <c r="AS20" i="18"/>
  <c r="W21" i="18"/>
  <c r="AA21" i="18"/>
  <c r="AE21" i="18"/>
  <c r="AI21" i="18"/>
  <c r="AM21" i="18"/>
  <c r="AQ21" i="18"/>
  <c r="U22" i="18"/>
  <c r="Y22" i="18"/>
  <c r="AC22" i="18"/>
  <c r="AG22" i="18"/>
  <c r="AK22" i="18"/>
  <c r="AO22" i="18"/>
  <c r="W23" i="18"/>
  <c r="AM23" i="18"/>
  <c r="AK24" i="18"/>
  <c r="AF23" i="18"/>
  <c r="AH24" i="18"/>
  <c r="X19" i="18"/>
  <c r="AB19" i="18"/>
  <c r="AF19" i="18"/>
  <c r="AJ19" i="18"/>
  <c r="AN19" i="18"/>
  <c r="AR19" i="18"/>
  <c r="V20" i="18"/>
  <c r="Z20" i="18"/>
  <c r="AD20" i="18"/>
  <c r="AH20" i="18"/>
  <c r="AL20" i="18"/>
  <c r="AP20" i="18"/>
  <c r="AT20" i="18"/>
  <c r="X21" i="18"/>
  <c r="AB21" i="18"/>
  <c r="AF21" i="18"/>
  <c r="AJ21" i="18"/>
  <c r="AN21" i="18"/>
  <c r="AR21" i="18"/>
  <c r="V22" i="18"/>
  <c r="Z22" i="18"/>
  <c r="AD22" i="18"/>
  <c r="AH22" i="18"/>
  <c r="AL22" i="18"/>
  <c r="AT22" i="18"/>
  <c r="AR23" i="18"/>
  <c r="AT24" i="18"/>
  <c r="F19" i="18"/>
  <c r="J19" i="18"/>
  <c r="N19" i="18"/>
  <c r="R19" i="18"/>
  <c r="G20" i="18"/>
  <c r="K20" i="18"/>
  <c r="O20" i="18"/>
  <c r="S20" i="18"/>
  <c r="Q19" i="18"/>
  <c r="N20" i="18"/>
  <c r="G19" i="18"/>
  <c r="K19" i="18"/>
  <c r="O19" i="18"/>
  <c r="S19" i="18"/>
  <c r="H20" i="18"/>
  <c r="L20" i="18"/>
  <c r="P20" i="18"/>
  <c r="T20" i="18"/>
  <c r="M19" i="18"/>
  <c r="J20" i="18"/>
  <c r="H19" i="18"/>
  <c r="L19" i="18"/>
  <c r="P19" i="18"/>
  <c r="T19" i="18"/>
  <c r="I20" i="18"/>
  <c r="M20" i="18"/>
  <c r="Q20" i="18"/>
  <c r="I19" i="18"/>
  <c r="F20" i="18"/>
  <c r="R20" i="18"/>
  <c r="G21" i="18"/>
  <c r="K21" i="18"/>
  <c r="O21" i="18"/>
  <c r="S21" i="18"/>
  <c r="H22" i="18"/>
  <c r="L22" i="18"/>
  <c r="P22" i="18"/>
  <c r="T22" i="18"/>
  <c r="I23" i="18"/>
  <c r="M23" i="18"/>
  <c r="Q23" i="18"/>
  <c r="L23" i="18"/>
  <c r="T23" i="18"/>
  <c r="H21" i="18"/>
  <c r="L21" i="18"/>
  <c r="P21" i="18"/>
  <c r="T21" i="18"/>
  <c r="I22" i="18"/>
  <c r="M22" i="18"/>
  <c r="Q22" i="18"/>
  <c r="F23" i="18"/>
  <c r="J23" i="18"/>
  <c r="N23" i="18"/>
  <c r="R23" i="18"/>
  <c r="I21" i="18"/>
  <c r="M21" i="18"/>
  <c r="Q21" i="18"/>
  <c r="F22" i="18"/>
  <c r="J22" i="18"/>
  <c r="N22" i="18"/>
  <c r="R22" i="18"/>
  <c r="G23" i="18"/>
  <c r="K23" i="18"/>
  <c r="O23" i="18"/>
  <c r="S23" i="18"/>
  <c r="F21" i="18"/>
  <c r="J21" i="18"/>
  <c r="N21" i="18"/>
  <c r="R21" i="18"/>
  <c r="G22" i="18"/>
  <c r="K22" i="18"/>
  <c r="O22" i="18"/>
  <c r="S22" i="18"/>
  <c r="H23" i="18"/>
  <c r="P23" i="18"/>
  <c r="D22" i="18"/>
  <c r="D23" i="18"/>
  <c r="S25" i="1"/>
  <c r="B2" i="17" l="1"/>
  <c r="H2" i="15" l="1"/>
  <c r="E2" i="15"/>
  <c r="B2" i="9" l="1"/>
  <c r="B2" i="10" s="1"/>
  <c r="J3" i="12" l="1"/>
  <c r="C3" i="12"/>
  <c r="J3" i="10" l="1"/>
  <c r="C3" i="10"/>
  <c r="J3" i="9" l="1"/>
  <c r="C3" i="9"/>
  <c r="J3" i="7"/>
  <c r="C3" i="7"/>
  <c r="L3" i="5" l="1"/>
  <c r="C3" i="5"/>
  <c r="C27" i="3" l="1"/>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E57"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D63" i="3" s="1"/>
  <c r="A64" i="3"/>
  <c r="D64" i="3" s="1"/>
  <c r="A25" i="3"/>
  <c r="G4" i="3"/>
  <c r="I2" i="3"/>
  <c r="A23" i="3" l="1"/>
  <c r="BG64" i="3"/>
  <c r="BE64" i="3"/>
  <c r="BI64" i="3"/>
  <c r="BF64" i="3"/>
  <c r="BC64" i="3"/>
  <c r="BD64" i="3"/>
  <c r="BH64" i="3"/>
  <c r="BE63" i="3"/>
  <c r="BI63" i="3"/>
  <c r="BF63" i="3"/>
  <c r="BC63" i="3"/>
  <c r="BG63" i="3"/>
  <c r="BD63" i="3"/>
  <c r="BH63" i="3"/>
  <c r="BF62" i="3"/>
  <c r="BC62" i="3"/>
  <c r="BG62" i="3"/>
  <c r="BD62" i="3"/>
  <c r="BH62" i="3"/>
  <c r="BE62" i="3"/>
  <c r="BI62" i="3"/>
  <c r="BF61" i="3"/>
  <c r="BD61" i="3"/>
  <c r="BH61" i="3"/>
  <c r="BE61" i="3"/>
  <c r="BI61" i="3"/>
  <c r="BC61" i="3"/>
  <c r="BG61" i="3"/>
  <c r="BF60" i="3"/>
  <c r="BG60" i="3"/>
  <c r="BE60" i="3"/>
  <c r="BI60" i="3"/>
  <c r="BC60" i="3"/>
  <c r="BD60" i="3"/>
  <c r="BH60" i="3"/>
  <c r="BF59" i="3"/>
  <c r="BC59" i="3"/>
  <c r="BG59" i="3"/>
  <c r="BD59" i="3"/>
  <c r="BH59" i="3"/>
  <c r="BE59" i="3"/>
  <c r="BI59" i="3"/>
  <c r="BF58" i="3"/>
  <c r="BC58" i="3"/>
  <c r="BG58" i="3"/>
  <c r="BD58" i="3"/>
  <c r="BH58" i="3"/>
  <c r="BE58" i="3"/>
  <c r="BI58" i="3"/>
  <c r="BF57" i="3"/>
  <c r="BC57" i="3"/>
  <c r="BG57" i="3"/>
  <c r="BI57" i="3"/>
  <c r="BD57" i="3"/>
  <c r="BH57" i="3"/>
  <c r="BE57" i="3"/>
  <c r="BE56" i="3"/>
  <c r="BI56" i="3"/>
  <c r="BF56" i="3"/>
  <c r="BC56" i="3"/>
  <c r="BG56" i="3"/>
  <c r="BD56" i="3"/>
  <c r="BH56" i="3"/>
  <c r="BD55" i="3"/>
  <c r="BH55" i="3"/>
  <c r="BG55" i="3"/>
  <c r="BE55" i="3"/>
  <c r="BI55" i="3"/>
  <c r="BF55" i="3"/>
  <c r="BC55" i="3"/>
  <c r="BF54" i="3"/>
  <c r="BD54" i="3"/>
  <c r="BH54" i="3"/>
  <c r="BC54" i="3"/>
  <c r="BE54" i="3"/>
  <c r="BI54" i="3"/>
  <c r="BG54" i="3"/>
  <c r="BD53" i="3"/>
  <c r="BH53" i="3"/>
  <c r="BE53" i="3"/>
  <c r="BI53" i="3"/>
  <c r="BF53" i="3"/>
  <c r="BC53" i="3"/>
  <c r="BG53" i="3"/>
  <c r="BD52" i="3"/>
  <c r="BH52" i="3"/>
  <c r="BE52" i="3"/>
  <c r="BI52" i="3"/>
  <c r="BF52" i="3"/>
  <c r="BC52" i="3"/>
  <c r="BG52" i="3"/>
  <c r="BD51" i="3"/>
  <c r="BH51" i="3"/>
  <c r="BE51" i="3"/>
  <c r="BI51" i="3"/>
  <c r="BF51" i="3"/>
  <c r="BC51" i="3"/>
  <c r="BG51" i="3"/>
  <c r="BF50" i="3"/>
  <c r="BD50" i="3"/>
  <c r="BC50" i="3"/>
  <c r="BG50" i="3"/>
  <c r="BH50" i="3"/>
  <c r="BE50" i="3"/>
  <c r="BI50" i="3"/>
  <c r="BF49" i="3"/>
  <c r="BC49" i="3"/>
  <c r="BG49" i="3"/>
  <c r="BD49" i="3"/>
  <c r="BH49" i="3"/>
  <c r="BE49" i="3"/>
  <c r="BI49" i="3"/>
  <c r="BF48" i="3"/>
  <c r="BG48" i="3"/>
  <c r="BC48" i="3"/>
  <c r="BD48" i="3"/>
  <c r="BH48" i="3"/>
  <c r="BE48" i="3"/>
  <c r="BI48" i="3"/>
  <c r="BF47" i="3"/>
  <c r="BC47" i="3"/>
  <c r="BG47" i="3"/>
  <c r="BD47" i="3"/>
  <c r="BH47" i="3"/>
  <c r="BE47" i="3"/>
  <c r="BI47" i="3"/>
  <c r="BF46" i="3"/>
  <c r="BG46" i="3"/>
  <c r="BC46" i="3"/>
  <c r="BD46" i="3"/>
  <c r="BH46" i="3"/>
  <c r="BE46" i="3"/>
  <c r="BI46" i="3"/>
  <c r="BF40" i="3"/>
  <c r="BC40" i="3"/>
  <c r="BG40" i="3"/>
  <c r="BD40" i="3"/>
  <c r="BH40" i="3"/>
  <c r="BE40" i="3"/>
  <c r="BI40" i="3"/>
  <c r="BC45" i="3"/>
  <c r="BG45" i="3"/>
  <c r="BD45" i="3"/>
  <c r="BH45" i="3"/>
  <c r="BE45" i="3"/>
  <c r="BI45" i="3"/>
  <c r="BF45" i="3"/>
  <c r="BC44" i="3"/>
  <c r="BG44" i="3"/>
  <c r="BD44" i="3"/>
  <c r="BE44" i="3"/>
  <c r="BI44" i="3"/>
  <c r="BF44" i="3"/>
  <c r="BH44" i="3"/>
  <c r="BC43" i="3"/>
  <c r="BG43" i="3"/>
  <c r="BD43" i="3"/>
  <c r="BH43" i="3"/>
  <c r="BE43" i="3"/>
  <c r="BI43" i="3"/>
  <c r="BF43" i="3"/>
  <c r="BC42" i="3"/>
  <c r="BG42" i="3"/>
  <c r="BD42" i="3"/>
  <c r="BH42" i="3"/>
  <c r="BE42" i="3"/>
  <c r="BI42" i="3"/>
  <c r="BF42" i="3"/>
  <c r="BC41" i="3"/>
  <c r="BG41" i="3"/>
  <c r="BD41" i="3"/>
  <c r="BH41" i="3"/>
  <c r="BE41" i="3"/>
  <c r="BI41" i="3"/>
  <c r="BF41" i="3"/>
  <c r="BF39" i="3"/>
  <c r="BC39" i="3"/>
  <c r="BG39" i="3"/>
  <c r="BD39" i="3"/>
  <c r="BH39" i="3"/>
  <c r="BE39" i="3"/>
  <c r="BI39" i="3"/>
  <c r="BF38" i="3"/>
  <c r="BC38" i="3"/>
  <c r="BG38" i="3"/>
  <c r="BD38" i="3"/>
  <c r="BH38" i="3"/>
  <c r="BE38" i="3"/>
  <c r="BI38" i="3"/>
  <c r="BF37" i="3"/>
  <c r="BC37" i="3"/>
  <c r="BG37" i="3"/>
  <c r="BD37" i="3"/>
  <c r="BH37" i="3"/>
  <c r="BE37" i="3"/>
  <c r="BI37" i="3"/>
  <c r="BF36" i="3"/>
  <c r="BC36" i="3"/>
  <c r="BG36" i="3"/>
  <c r="BD36" i="3"/>
  <c r="BH36" i="3"/>
  <c r="BE36" i="3"/>
  <c r="BI36" i="3"/>
  <c r="BF35" i="3"/>
  <c r="BC35" i="3"/>
  <c r="BG35" i="3"/>
  <c r="BD35" i="3"/>
  <c r="BH35" i="3"/>
  <c r="BE35" i="3"/>
  <c r="BI35" i="3"/>
  <c r="BF34" i="3"/>
  <c r="BC34" i="3"/>
  <c r="BG34" i="3"/>
  <c r="BD34" i="3"/>
  <c r="BH34" i="3"/>
  <c r="BE34" i="3"/>
  <c r="BI34" i="3"/>
  <c r="BF33" i="3"/>
  <c r="BC33" i="3"/>
  <c r="BG33" i="3"/>
  <c r="BD33" i="3"/>
  <c r="BH33" i="3"/>
  <c r="BE33" i="3"/>
  <c r="BI33" i="3"/>
  <c r="BF32" i="3"/>
  <c r="BC32" i="3"/>
  <c r="BG32" i="3"/>
  <c r="BD32" i="3"/>
  <c r="BH32" i="3"/>
  <c r="BE32" i="3"/>
  <c r="BI32" i="3"/>
  <c r="E29" i="3"/>
  <c r="BC28" i="3"/>
  <c r="BG28" i="3"/>
  <c r="BH28" i="3"/>
  <c r="BE28" i="3"/>
  <c r="BI28" i="3"/>
  <c r="BF28" i="3"/>
  <c r="BD28" i="3"/>
  <c r="BF31" i="3"/>
  <c r="BC31" i="3"/>
  <c r="BD31" i="3"/>
  <c r="BH31" i="3"/>
  <c r="BE31" i="3"/>
  <c r="BI31" i="3"/>
  <c r="BG31" i="3"/>
  <c r="BE30" i="3"/>
  <c r="BI30" i="3"/>
  <c r="BC30" i="3"/>
  <c r="BG30" i="3"/>
  <c r="BD30" i="3"/>
  <c r="BH30" i="3"/>
  <c r="BF30" i="3"/>
  <c r="BF27" i="3"/>
  <c r="BG27" i="3"/>
  <c r="BD27" i="3"/>
  <c r="BH27" i="3"/>
  <c r="BE27" i="3"/>
  <c r="BI27" i="3"/>
  <c r="BC27" i="3"/>
  <c r="BD29" i="3"/>
  <c r="BH29" i="3"/>
  <c r="BI29" i="3"/>
  <c r="BF29" i="3"/>
  <c r="BC29" i="3"/>
  <c r="BG29" i="3"/>
  <c r="BE29" i="3"/>
  <c r="BI25" i="3"/>
  <c r="BH25" i="3"/>
  <c r="BG25" i="3"/>
  <c r="BD26" i="3"/>
  <c r="BH26" i="3"/>
  <c r="BE26" i="3"/>
  <c r="BI26" i="3"/>
  <c r="BF26" i="3"/>
  <c r="BC26" i="3"/>
  <c r="BG26" i="3"/>
  <c r="D26" i="3"/>
  <c r="D25" i="3"/>
  <c r="D60" i="3"/>
  <c r="K38" i="8" s="1"/>
  <c r="D56" i="3"/>
  <c r="K34" i="8" s="1"/>
  <c r="D52" i="3"/>
  <c r="K30" i="8" s="1"/>
  <c r="D48" i="3"/>
  <c r="A26" i="13" s="1"/>
  <c r="D59" i="3"/>
  <c r="K37" i="8" s="1"/>
  <c r="D55" i="3"/>
  <c r="K33" i="8" s="1"/>
  <c r="D51" i="3"/>
  <c r="K29" i="8" s="1"/>
  <c r="D47" i="3"/>
  <c r="A25" i="13" s="1"/>
  <c r="D62" i="3"/>
  <c r="A40" i="13" s="1"/>
  <c r="D58" i="3"/>
  <c r="A36" i="13" s="1"/>
  <c r="D54" i="3"/>
  <c r="K32" i="8" s="1"/>
  <c r="D50" i="3"/>
  <c r="K28" i="8" s="1"/>
  <c r="D46" i="3"/>
  <c r="K24" i="8" s="1"/>
  <c r="D61" i="3"/>
  <c r="A39" i="13" s="1"/>
  <c r="D57" i="3"/>
  <c r="A35" i="13" s="1"/>
  <c r="D53" i="3"/>
  <c r="A31" i="13" s="1"/>
  <c r="D49" i="3"/>
  <c r="K27" i="8" s="1"/>
  <c r="D45" i="3"/>
  <c r="K23" i="8" s="1"/>
  <c r="D44" i="3"/>
  <c r="A22" i="13" s="1"/>
  <c r="D43" i="3"/>
  <c r="A21" i="13" s="1"/>
  <c r="D39" i="3"/>
  <c r="K17" i="8" s="1"/>
  <c r="D42" i="3"/>
  <c r="K20" i="8" s="1"/>
  <c r="D41" i="3"/>
  <c r="D40" i="3"/>
  <c r="K18" i="8" s="1"/>
  <c r="D38" i="3"/>
  <c r="A16" i="13" s="1"/>
  <c r="D37" i="3"/>
  <c r="K15" i="8" s="1"/>
  <c r="D36" i="3"/>
  <c r="D34" i="3"/>
  <c r="A12" i="13" s="1"/>
  <c r="D35" i="3"/>
  <c r="K13" i="8" s="1"/>
  <c r="D33" i="3"/>
  <c r="D32" i="3"/>
  <c r="D27" i="3"/>
  <c r="D28" i="3"/>
  <c r="K6" i="8" s="1"/>
  <c r="D31" i="3"/>
  <c r="D30" i="3"/>
  <c r="BF25" i="3"/>
  <c r="BC25" i="3"/>
  <c r="BD25" i="3"/>
  <c r="BE25" i="3"/>
  <c r="D29" i="3"/>
  <c r="A7" i="13" s="1"/>
  <c r="A42" i="13"/>
  <c r="K42" i="8"/>
  <c r="K41" i="8"/>
  <c r="A41" i="13"/>
  <c r="K40" i="8"/>
  <c r="K36" i="8"/>
  <c r="A38" i="13"/>
  <c r="A37" i="13"/>
  <c r="K39" i="8"/>
  <c r="E61" i="3"/>
  <c r="E53" i="3"/>
  <c r="E45" i="3"/>
  <c r="E37" i="3"/>
  <c r="E25" i="3"/>
  <c r="E52" i="3"/>
  <c r="E44" i="3"/>
  <c r="E32" i="3"/>
  <c r="E35" i="3"/>
  <c r="E62" i="3"/>
  <c r="E58" i="3"/>
  <c r="E54" i="3"/>
  <c r="E50" i="3"/>
  <c r="E46" i="3"/>
  <c r="E42" i="3"/>
  <c r="E38" i="3"/>
  <c r="E34" i="3"/>
  <c r="E30" i="3"/>
  <c r="E26" i="3"/>
  <c r="E49" i="3"/>
  <c r="E41" i="3"/>
  <c r="E33" i="3"/>
  <c r="E64" i="3"/>
  <c r="E60" i="3"/>
  <c r="E56" i="3"/>
  <c r="E40" i="3"/>
  <c r="E36" i="3"/>
  <c r="E28" i="3"/>
  <c r="E48" i="3"/>
  <c r="E63" i="3"/>
  <c r="E59" i="3"/>
  <c r="E55" i="3"/>
  <c r="E51" i="3"/>
  <c r="E47" i="3"/>
  <c r="E43" i="3"/>
  <c r="E39" i="3"/>
  <c r="E31" i="3"/>
  <c r="E27" i="3"/>
  <c r="G26" i="3" l="1"/>
  <c r="K26" i="3"/>
  <c r="O26" i="3"/>
  <c r="S26" i="3"/>
  <c r="W26" i="3"/>
  <c r="AA26" i="3"/>
  <c r="H26" i="3"/>
  <c r="L26" i="3"/>
  <c r="P26" i="3"/>
  <c r="T26" i="3"/>
  <c r="X26" i="3"/>
  <c r="AB26" i="3"/>
  <c r="I26" i="3"/>
  <c r="M26" i="3"/>
  <c r="Q26" i="3"/>
  <c r="U26" i="3"/>
  <c r="Y26" i="3"/>
  <c r="F26" i="3"/>
  <c r="J26" i="3"/>
  <c r="N26" i="3"/>
  <c r="R26" i="3"/>
  <c r="V26" i="3"/>
  <c r="Z26" i="3"/>
  <c r="BA25" i="3"/>
  <c r="AY25" i="3"/>
  <c r="AW25" i="3"/>
  <c r="BA26" i="3"/>
  <c r="AY26" i="3"/>
  <c r="AW26" i="3"/>
  <c r="R25" i="3"/>
  <c r="V25" i="3"/>
  <c r="P25" i="3"/>
  <c r="I25" i="3"/>
  <c r="S25" i="3"/>
  <c r="W25" i="3"/>
  <c r="O25" i="3"/>
  <c r="G25" i="3"/>
  <c r="T25" i="3"/>
  <c r="X25" i="3"/>
  <c r="M25" i="3"/>
  <c r="H25" i="3"/>
  <c r="U25" i="3"/>
  <c r="Q25" i="3"/>
  <c r="N25" i="3"/>
  <c r="Z20" i="3"/>
  <c r="J21" i="3"/>
  <c r="F7" i="14" s="1"/>
  <c r="N21" i="3"/>
  <c r="T21" i="3"/>
  <c r="P7" i="14" s="1"/>
  <c r="X21" i="3"/>
  <c r="AA20" i="3"/>
  <c r="W6" i="14" s="1"/>
  <c r="K21" i="3"/>
  <c r="G7" i="14" s="1"/>
  <c r="P21" i="3"/>
  <c r="L7" i="14" s="1"/>
  <c r="U21" i="3"/>
  <c r="Y21" i="3"/>
  <c r="AB20" i="3"/>
  <c r="X6" i="14" s="1"/>
  <c r="L21" i="3"/>
  <c r="H7" i="14" s="1"/>
  <c r="R21" i="3"/>
  <c r="N7" i="14" s="1"/>
  <c r="V21" i="3"/>
  <c r="Z21" i="3"/>
  <c r="V7" i="14" s="1"/>
  <c r="I21" i="3"/>
  <c r="M21" i="3"/>
  <c r="S21" i="3"/>
  <c r="O7" i="14" s="1"/>
  <c r="W21" i="3"/>
  <c r="AA21" i="3"/>
  <c r="W7" i="14" s="1"/>
  <c r="H15" i="17"/>
  <c r="E15" i="17" s="1"/>
  <c r="H19" i="17"/>
  <c r="E19" i="17" s="1"/>
  <c r="H23" i="17"/>
  <c r="E23" i="17" s="1"/>
  <c r="H27" i="17"/>
  <c r="E27" i="17" s="1"/>
  <c r="H31" i="17"/>
  <c r="E31" i="17" s="1"/>
  <c r="H35" i="17"/>
  <c r="E35" i="17" s="1"/>
  <c r="H16" i="17"/>
  <c r="H20" i="17"/>
  <c r="E20" i="17" s="1"/>
  <c r="H24" i="17"/>
  <c r="E24" i="17" s="1"/>
  <c r="H28" i="17"/>
  <c r="E28" i="17" s="1"/>
  <c r="H36" i="17"/>
  <c r="H17" i="17"/>
  <c r="E17" i="17" s="1"/>
  <c r="H21" i="17"/>
  <c r="E21" i="17" s="1"/>
  <c r="H25" i="17"/>
  <c r="E25" i="17" s="1"/>
  <c r="H29" i="17"/>
  <c r="E29" i="17" s="1"/>
  <c r="H33" i="17"/>
  <c r="E33" i="17" s="1"/>
  <c r="H18" i="17"/>
  <c r="E18" i="17" s="1"/>
  <c r="H22" i="17"/>
  <c r="E22" i="17" s="1"/>
  <c r="H26" i="17"/>
  <c r="E26" i="17" s="1"/>
  <c r="H30" i="17"/>
  <c r="E30" i="17" s="1"/>
  <c r="H34" i="17"/>
  <c r="E34" i="17" s="1"/>
  <c r="H32" i="17"/>
  <c r="E32" i="17" s="1"/>
  <c r="AA25" i="3"/>
  <c r="J25" i="3"/>
  <c r="Z25" i="3"/>
  <c r="Y25" i="3"/>
  <c r="L25" i="3"/>
  <c r="AB25" i="3"/>
  <c r="K25" i="3"/>
  <c r="F25" i="3"/>
  <c r="H14" i="17"/>
  <c r="E14" i="17" s="1"/>
  <c r="AE25" i="3"/>
  <c r="AE23" i="3" s="1"/>
  <c r="AI25" i="3"/>
  <c r="AI21" i="3" s="1"/>
  <c r="AM25" i="3"/>
  <c r="AM21" i="3" s="1"/>
  <c r="AQ25" i="3"/>
  <c r="AQ21" i="3" s="1"/>
  <c r="AF25" i="3"/>
  <c r="AF21" i="3" s="1"/>
  <c r="AJ25" i="3"/>
  <c r="AJ21" i="3" s="1"/>
  <c r="AN25" i="3"/>
  <c r="AN23" i="3" s="1"/>
  <c r="AR25" i="3"/>
  <c r="AR23" i="3" s="1"/>
  <c r="AC25" i="3"/>
  <c r="AC21" i="3" s="1"/>
  <c r="AG25" i="3"/>
  <c r="AG21" i="3" s="1"/>
  <c r="AK25" i="3"/>
  <c r="AK23" i="3" s="1"/>
  <c r="AO25" i="3"/>
  <c r="AO23" i="3" s="1"/>
  <c r="AS25" i="3"/>
  <c r="AS21" i="3" s="1"/>
  <c r="AD25" i="3"/>
  <c r="AD21" i="3" s="1"/>
  <c r="AH25" i="3"/>
  <c r="AH21" i="3" s="1"/>
  <c r="AL25" i="3"/>
  <c r="AL23" i="3" s="1"/>
  <c r="AP25" i="3"/>
  <c r="AP21" i="3" s="1"/>
  <c r="AT25" i="3"/>
  <c r="AT21" i="3" s="1"/>
  <c r="A34" i="13"/>
  <c r="A33" i="13"/>
  <c r="A27" i="13"/>
  <c r="K21" i="8"/>
  <c r="A15" i="13"/>
  <c r="K35" i="8"/>
  <c r="A32" i="13"/>
  <c r="K31" i="8"/>
  <c r="A30" i="13"/>
  <c r="A29" i="13"/>
  <c r="A28" i="13"/>
  <c r="K22" i="8"/>
  <c r="K12" i="8"/>
  <c r="A23" i="13"/>
  <c r="A18" i="13"/>
  <c r="A19" i="13"/>
  <c r="K19" i="8"/>
  <c r="A17" i="13"/>
  <c r="K16" i="8"/>
  <c r="K14" i="8"/>
  <c r="A13" i="13"/>
  <c r="K26" i="8"/>
  <c r="K25" i="8"/>
  <c r="A24" i="13"/>
  <c r="A14" i="13"/>
  <c r="A10" i="13"/>
  <c r="K3" i="8"/>
  <c r="A24" i="3"/>
  <c r="F6" i="3" s="1"/>
  <c r="A20" i="13"/>
  <c r="A11" i="13"/>
  <c r="K11" i="8"/>
  <c r="K10" i="8"/>
  <c r="K9" i="8"/>
  <c r="A9" i="13"/>
  <c r="A8" i="13"/>
  <c r="K8" i="8"/>
  <c r="K5" i="8"/>
  <c r="A5" i="13"/>
  <c r="A3" i="13"/>
  <c r="K7" i="8"/>
  <c r="A6" i="13"/>
  <c r="A4" i="13"/>
  <c r="K4" i="8"/>
  <c r="G36" i="17" l="1"/>
  <c r="E36" i="17"/>
  <c r="F36" i="17"/>
  <c r="W13" i="14"/>
  <c r="H13" i="14"/>
  <c r="L13" i="14"/>
  <c r="P13" i="14"/>
  <c r="V13" i="14"/>
  <c r="X14" i="14"/>
  <c r="G13" i="14"/>
  <c r="O13" i="14"/>
  <c r="W14" i="14"/>
  <c r="F13" i="14"/>
  <c r="N13" i="14"/>
  <c r="J44" i="5"/>
  <c r="V6" i="14"/>
  <c r="V14" i="14" s="1"/>
  <c r="J22" i="5"/>
  <c r="K22" i="5" s="1"/>
  <c r="P22" i="5" s="1"/>
  <c r="J7" i="14"/>
  <c r="J13" i="14" s="1"/>
  <c r="J36" i="5"/>
  <c r="R7" i="14"/>
  <c r="R13" i="14" s="1"/>
  <c r="P11" i="9"/>
  <c r="U7" i="14"/>
  <c r="U13" i="14" s="1"/>
  <c r="P8" i="9"/>
  <c r="E7" i="14"/>
  <c r="E13" i="14" s="1"/>
  <c r="J38" i="5"/>
  <c r="S7" i="14"/>
  <c r="S13" i="14" s="1"/>
  <c r="F8" i="27"/>
  <c r="I7" i="14"/>
  <c r="I13" i="14" s="1"/>
  <c r="F8" i="9"/>
  <c r="Q7" i="14"/>
  <c r="Q13" i="14" s="1"/>
  <c r="P11" i="27"/>
  <c r="T7" i="14"/>
  <c r="T13" i="14" s="1"/>
  <c r="J48" i="5"/>
  <c r="K48" i="5" s="1"/>
  <c r="R10" i="9"/>
  <c r="P7" i="27"/>
  <c r="Q7" i="27" s="1"/>
  <c r="Y7" i="27" s="1"/>
  <c r="P13" i="9"/>
  <c r="Q13" i="9" s="1"/>
  <c r="J50" i="5"/>
  <c r="P12" i="9"/>
  <c r="Q12" i="9" s="1"/>
  <c r="J47" i="5"/>
  <c r="P10" i="9"/>
  <c r="J14" i="5"/>
  <c r="K14" i="5" s="1"/>
  <c r="P14" i="5" s="1"/>
  <c r="F9" i="9"/>
  <c r="Q8" i="9"/>
  <c r="X13" i="9"/>
  <c r="J28" i="5"/>
  <c r="P10" i="27"/>
  <c r="J12" i="5"/>
  <c r="P9" i="27"/>
  <c r="Q9" i="27" s="1"/>
  <c r="Y9" i="27" s="1"/>
  <c r="J18" i="5"/>
  <c r="K18" i="5" s="1"/>
  <c r="P18" i="5" s="1"/>
  <c r="P8" i="27"/>
  <c r="Q8" i="27" s="1"/>
  <c r="Y8" i="27" s="1"/>
  <c r="J34" i="5"/>
  <c r="K34" i="5" s="1"/>
  <c r="R7" i="26" s="1"/>
  <c r="F11" i="27"/>
  <c r="G11" i="27" s="1"/>
  <c r="X11" i="27" s="1"/>
  <c r="J30" i="5"/>
  <c r="F10" i="27"/>
  <c r="G10" i="27" s="1"/>
  <c r="X10" i="27" s="1"/>
  <c r="J20" i="5"/>
  <c r="J25" i="5"/>
  <c r="J45" i="5"/>
  <c r="K45" i="5" s="1"/>
  <c r="J16" i="5"/>
  <c r="G8" i="27"/>
  <c r="X8" i="27" s="1"/>
  <c r="J40" i="5"/>
  <c r="J32" i="5"/>
  <c r="K32" i="5" s="1"/>
  <c r="P32" i="5" s="1"/>
  <c r="J42" i="5"/>
  <c r="G24" i="17"/>
  <c r="G30" i="17"/>
  <c r="F33" i="17"/>
  <c r="G33" i="17"/>
  <c r="G17" i="17"/>
  <c r="G20" i="17"/>
  <c r="G27" i="17"/>
  <c r="F34" i="17"/>
  <c r="G34" i="17"/>
  <c r="G18" i="17"/>
  <c r="G31" i="17"/>
  <c r="G15" i="17"/>
  <c r="G26" i="17"/>
  <c r="G29" i="17"/>
  <c r="E16" i="17"/>
  <c r="G16" i="17"/>
  <c r="G23" i="17"/>
  <c r="G21" i="17"/>
  <c r="G32" i="17"/>
  <c r="F32" i="17"/>
  <c r="G22" i="17"/>
  <c r="G25" i="17"/>
  <c r="G28" i="17"/>
  <c r="G35" i="17"/>
  <c r="F35" i="17"/>
  <c r="G19" i="17"/>
  <c r="V22" i="3"/>
  <c r="AB21" i="3"/>
  <c r="AB22" i="3"/>
  <c r="J52" i="5" s="1"/>
  <c r="AB23" i="3"/>
  <c r="T12" i="9" s="1"/>
  <c r="U12" i="9" s="1"/>
  <c r="AB24" i="3"/>
  <c r="V12" i="9" s="1"/>
  <c r="W12" i="9" s="1"/>
  <c r="Y22" i="3"/>
  <c r="R11" i="9" s="1"/>
  <c r="S11" i="9" s="1"/>
  <c r="Y23" i="3"/>
  <c r="T11" i="9" s="1"/>
  <c r="U11" i="9" s="1"/>
  <c r="Y24" i="3"/>
  <c r="V11" i="9" s="1"/>
  <c r="W11" i="9" s="1"/>
  <c r="AA22" i="3"/>
  <c r="AA24" i="3"/>
  <c r="V10" i="9" s="1"/>
  <c r="W10" i="9" s="1"/>
  <c r="AA23" i="3"/>
  <c r="T10" i="9" s="1"/>
  <c r="U10" i="9" s="1"/>
  <c r="Z24" i="3"/>
  <c r="Z23" i="3"/>
  <c r="Z22" i="3"/>
  <c r="AO21" i="3"/>
  <c r="R22" i="3"/>
  <c r="AR21" i="3"/>
  <c r="AE21" i="3"/>
  <c r="AL21" i="3"/>
  <c r="F30" i="17"/>
  <c r="F31" i="17"/>
  <c r="F29" i="17"/>
  <c r="AH23" i="3"/>
  <c r="AQ23" i="3"/>
  <c r="AP23" i="3"/>
  <c r="AK21" i="3"/>
  <c r="AT23" i="3"/>
  <c r="AG23" i="3"/>
  <c r="S22" i="3"/>
  <c r="W22" i="3"/>
  <c r="AF23" i="3"/>
  <c r="AI23" i="3"/>
  <c r="AD23" i="3"/>
  <c r="T22" i="3"/>
  <c r="J33" i="5" s="1"/>
  <c r="AJ23" i="3"/>
  <c r="U22" i="3"/>
  <c r="H8" i="9" s="1"/>
  <c r="AS23" i="3"/>
  <c r="AC23" i="3"/>
  <c r="AM23" i="3"/>
  <c r="AN21" i="3"/>
  <c r="W23" i="3"/>
  <c r="X22" i="3"/>
  <c r="R11" i="27" s="1"/>
  <c r="X24" i="3"/>
  <c r="V11" i="27" s="1"/>
  <c r="W24" i="3"/>
  <c r="N38" i="5" s="1"/>
  <c r="V24" i="3"/>
  <c r="N36" i="5" s="1"/>
  <c r="V23" i="3"/>
  <c r="X23" i="3"/>
  <c r="T11" i="27" s="1"/>
  <c r="U23" i="3"/>
  <c r="U24" i="3"/>
  <c r="L8" i="9" s="1"/>
  <c r="M8" i="9" s="1"/>
  <c r="O22" i="3"/>
  <c r="F11" i="9" s="1"/>
  <c r="G11" i="9" s="1"/>
  <c r="X11" i="9" s="1"/>
  <c r="P22" i="3"/>
  <c r="Q22" i="3"/>
  <c r="B8" i="22"/>
  <c r="B8" i="7"/>
  <c r="F26" i="17"/>
  <c r="F23" i="17"/>
  <c r="F24" i="17"/>
  <c r="J51" i="5" l="1"/>
  <c r="K51" i="5" s="1"/>
  <c r="R12" i="9"/>
  <c r="S12" i="9" s="1"/>
  <c r="J11" i="27"/>
  <c r="K11" i="27" s="1"/>
  <c r="J8" i="9"/>
  <c r="J29" i="5"/>
  <c r="K29" i="5" s="1"/>
  <c r="R10" i="27"/>
  <c r="S10" i="27" s="1"/>
  <c r="N34" i="5"/>
  <c r="L11" i="27"/>
  <c r="M11" i="27" s="1"/>
  <c r="J35" i="5"/>
  <c r="K35" i="5" s="1"/>
  <c r="H11" i="27"/>
  <c r="I11" i="27" s="1"/>
  <c r="J31" i="5"/>
  <c r="K31" i="5" s="1"/>
  <c r="H10" i="27"/>
  <c r="N42" i="5"/>
  <c r="N40" i="5"/>
  <c r="O40" i="5" s="1"/>
  <c r="L47" i="5"/>
  <c r="M47" i="5" s="1"/>
  <c r="L42" i="5"/>
  <c r="M42" i="5" s="1"/>
  <c r="J49" i="5"/>
  <c r="K49" i="5" s="1"/>
  <c r="Q10" i="27"/>
  <c r="Y10" i="27" s="1"/>
  <c r="J24" i="5"/>
  <c r="K24" i="5" s="1"/>
  <c r="J46" i="5"/>
  <c r="K46" i="5" s="1"/>
  <c r="J43" i="5"/>
  <c r="K43" i="5" s="1"/>
  <c r="N50" i="5"/>
  <c r="O50" i="5" s="1"/>
  <c r="W10" i="14"/>
  <c r="N47" i="5"/>
  <c r="O47" i="5" s="1"/>
  <c r="V10" i="14"/>
  <c r="N44" i="5"/>
  <c r="O44" i="5" s="1"/>
  <c r="L50" i="5"/>
  <c r="M50" i="5" s="1"/>
  <c r="V9" i="14"/>
  <c r="L44" i="5"/>
  <c r="M44" i="5" s="1"/>
  <c r="L40" i="5"/>
  <c r="M40" i="5" s="1"/>
  <c r="L38" i="5"/>
  <c r="M38" i="5" s="1"/>
  <c r="L36" i="5"/>
  <c r="M36" i="5" s="1"/>
  <c r="L34" i="5"/>
  <c r="M34" i="5" s="1"/>
  <c r="P34" i="5" s="1"/>
  <c r="T8" i="14"/>
  <c r="T12" i="14" s="1"/>
  <c r="J41" i="5"/>
  <c r="K41" i="5" s="1"/>
  <c r="S8" i="14"/>
  <c r="J39" i="5"/>
  <c r="K39" i="5" s="1"/>
  <c r="K36" i="5"/>
  <c r="P36" i="5" s="1"/>
  <c r="J37" i="5"/>
  <c r="K37" i="5" s="1"/>
  <c r="M8" i="14"/>
  <c r="J27" i="5"/>
  <c r="K27" i="5" s="1"/>
  <c r="L8" i="14"/>
  <c r="J26" i="5"/>
  <c r="K26" i="5" s="1"/>
  <c r="K40" i="5"/>
  <c r="P40" i="5" s="1"/>
  <c r="X9" i="14"/>
  <c r="X10" i="14"/>
  <c r="K16" i="5"/>
  <c r="P16" i="5" s="1"/>
  <c r="R8" i="14"/>
  <c r="R12" i="14" s="1"/>
  <c r="AA12" i="3"/>
  <c r="W9" i="14"/>
  <c r="Z12" i="3"/>
  <c r="AB12" i="3"/>
  <c r="K44" i="5"/>
  <c r="U8" i="14"/>
  <c r="U12" i="14" s="1"/>
  <c r="X7" i="14"/>
  <c r="X13" i="14" s="1"/>
  <c r="K50" i="5"/>
  <c r="P50" i="5" s="1"/>
  <c r="W8" i="14"/>
  <c r="W12" i="14" s="1"/>
  <c r="K47" i="5"/>
  <c r="V8" i="14"/>
  <c r="V12" i="14" s="1"/>
  <c r="K42" i="5"/>
  <c r="P42" i="5" s="1"/>
  <c r="X8" i="14"/>
  <c r="X12" i="14" s="1"/>
  <c r="K52" i="5"/>
  <c r="K33" i="5"/>
  <c r="P8" i="14"/>
  <c r="P12" i="14" s="1"/>
  <c r="K30" i="5"/>
  <c r="P30" i="5" s="1"/>
  <c r="O8" i="14"/>
  <c r="O12" i="14" s="1"/>
  <c r="K28" i="5"/>
  <c r="P28" i="5" s="1"/>
  <c r="N8" i="14"/>
  <c r="N12" i="14" s="1"/>
  <c r="K8" i="14"/>
  <c r="Q8" i="14"/>
  <c r="Q12" i="14" s="1"/>
  <c r="Q7" i="26"/>
  <c r="K7" i="26"/>
  <c r="I7" i="26"/>
  <c r="G7" i="26"/>
  <c r="K38" i="5"/>
  <c r="P38" i="5" s="1"/>
  <c r="R10" i="14"/>
  <c r="S10" i="14"/>
  <c r="O38" i="5"/>
  <c r="T10" i="14"/>
  <c r="U10" i="14"/>
  <c r="U9" i="14"/>
  <c r="S9" i="14"/>
  <c r="T9" i="14"/>
  <c r="R9" i="14"/>
  <c r="W12" i="3"/>
  <c r="X12" i="3"/>
  <c r="V12" i="3"/>
  <c r="Y12" i="3"/>
  <c r="U12" i="3"/>
  <c r="Q9" i="14"/>
  <c r="Q10" i="14"/>
  <c r="F22" i="17"/>
  <c r="Y7" i="26" l="1"/>
  <c r="Y10" i="26" s="1"/>
  <c r="X7" i="26"/>
  <c r="X10" i="26" s="1"/>
  <c r="P47" i="5"/>
  <c r="W7" i="26"/>
  <c r="W10" i="26" s="1"/>
  <c r="P44" i="5"/>
  <c r="S7" i="26"/>
  <c r="S10" i="26" s="1"/>
  <c r="O7" i="26"/>
  <c r="N7" i="26"/>
  <c r="P27" i="5"/>
  <c r="V19" i="14"/>
  <c r="Y12" i="9"/>
  <c r="W19" i="14"/>
  <c r="X19" i="14"/>
  <c r="Y13" i="9"/>
  <c r="U7" i="26"/>
  <c r="U10" i="26" s="1"/>
  <c r="H7" i="26"/>
  <c r="L7" i="26"/>
  <c r="V7" i="26"/>
  <c r="V10" i="26" s="1"/>
  <c r="P7" i="26"/>
  <c r="T7" i="26"/>
  <c r="T10" i="26" s="1"/>
  <c r="O42" i="5"/>
  <c r="S12" i="14"/>
  <c r="S19" i="14" s="1"/>
  <c r="U19" i="14"/>
  <c r="T19" i="14"/>
  <c r="R19" i="14"/>
  <c r="Q19" i="14"/>
  <c r="R10" i="26"/>
  <c r="S64" i="1"/>
  <c r="E64" i="1"/>
  <c r="S63" i="1"/>
  <c r="E63" i="1"/>
  <c r="S62" i="1"/>
  <c r="E62" i="1"/>
  <c r="S61" i="1"/>
  <c r="E61" i="1"/>
  <c r="S60" i="1"/>
  <c r="E60" i="1"/>
  <c r="S59" i="1"/>
  <c r="E59" i="1"/>
  <c r="S58" i="1"/>
  <c r="E58" i="1"/>
  <c r="S57" i="1"/>
  <c r="E57" i="1"/>
  <c r="S56" i="1"/>
  <c r="E56" i="1"/>
  <c r="S55" i="1"/>
  <c r="E55" i="1"/>
  <c r="S54" i="1"/>
  <c r="E54" i="1"/>
  <c r="S53" i="1"/>
  <c r="E53" i="1"/>
  <c r="S52" i="1"/>
  <c r="E52" i="1"/>
  <c r="S51" i="1"/>
  <c r="E51" i="1"/>
  <c r="S50" i="1"/>
  <c r="E50" i="1"/>
  <c r="S49" i="1"/>
  <c r="E49" i="1"/>
  <c r="S48" i="1"/>
  <c r="E48" i="1"/>
  <c r="S47" i="1"/>
  <c r="E47" i="1"/>
  <c r="S46" i="1"/>
  <c r="E46" i="1"/>
  <c r="S45" i="1"/>
  <c r="E45" i="1"/>
  <c r="S44" i="1"/>
  <c r="S43" i="1"/>
  <c r="S42" i="1"/>
  <c r="S41" i="1"/>
  <c r="S40" i="1"/>
  <c r="S39" i="1"/>
  <c r="S38" i="1"/>
  <c r="S37" i="1"/>
  <c r="S36" i="1"/>
  <c r="S35" i="1"/>
  <c r="S34" i="1"/>
  <c r="S33" i="1"/>
  <c r="S32" i="1"/>
  <c r="S31" i="1"/>
  <c r="S30" i="1"/>
  <c r="S29" i="1"/>
  <c r="S28" i="1"/>
  <c r="S27" i="1"/>
  <c r="S26" i="1"/>
  <c r="S24" i="1" l="1"/>
  <c r="S1" i="1" l="1"/>
  <c r="D6" i="1" l="1"/>
  <c r="AV4" i="3" s="1"/>
  <c r="D22" i="3"/>
  <c r="D23" i="3"/>
  <c r="A1" i="13"/>
  <c r="R24" i="3"/>
  <c r="O24" i="3"/>
  <c r="L11" i="9" s="1"/>
  <c r="M11" i="9" s="1"/>
  <c r="P24" i="3"/>
  <c r="N23" i="3"/>
  <c r="N24" i="3"/>
  <c r="N22" i="5" s="1"/>
  <c r="O23" i="3"/>
  <c r="J11" i="9" s="1"/>
  <c r="K11" i="9" s="1"/>
  <c r="P23" i="3"/>
  <c r="R23" i="3"/>
  <c r="T10" i="27" s="1"/>
  <c r="U10" i="27" s="1"/>
  <c r="N22" i="3"/>
  <c r="J23" i="5" s="1"/>
  <c r="Q11" i="9" l="1"/>
  <c r="S10" i="9"/>
  <c r="Q10" i="9"/>
  <c r="Y10" i="9" s="1"/>
  <c r="N28" i="5"/>
  <c r="V10" i="27"/>
  <c r="W10" i="27" s="1"/>
  <c r="L24" i="5"/>
  <c r="M24" i="5" s="1"/>
  <c r="L25" i="5"/>
  <c r="M25" i="5" s="1"/>
  <c r="N25" i="5"/>
  <c r="N24" i="5"/>
  <c r="L28" i="5"/>
  <c r="M28" i="5" s="1"/>
  <c r="L22" i="5"/>
  <c r="M22" i="5" s="1"/>
  <c r="K23" i="5"/>
  <c r="J8" i="14"/>
  <c r="R12" i="3"/>
  <c r="K10" i="14"/>
  <c r="J10" i="14"/>
  <c r="O12" i="3"/>
  <c r="N12" i="3"/>
  <c r="P12" i="3"/>
  <c r="J9" i="14"/>
  <c r="L9" i="14"/>
  <c r="K12" i="14"/>
  <c r="N9" i="14"/>
  <c r="K9" i="14"/>
  <c r="L10" i="14"/>
  <c r="N10" i="14"/>
  <c r="K19" i="14" l="1"/>
  <c r="N19" i="14"/>
  <c r="J12" i="14"/>
  <c r="J19" i="14" s="1"/>
  <c r="L12" i="14"/>
  <c r="L19" i="14" s="1"/>
  <c r="F28" i="17" l="1"/>
  <c r="F18" i="17"/>
  <c r="F17" i="17"/>
  <c r="F20" i="17"/>
  <c r="F15" i="17"/>
  <c r="F25" i="17"/>
  <c r="F21" i="17"/>
  <c r="F19" i="17"/>
  <c r="F16" i="17"/>
  <c r="G14" i="17"/>
  <c r="F14" i="17"/>
  <c r="F27" i="17"/>
  <c r="J24" i="3" l="1"/>
  <c r="J22" i="3"/>
  <c r="H9" i="9" s="1"/>
  <c r="J23" i="3"/>
  <c r="J9" i="9" s="1"/>
  <c r="K9" i="9" s="1"/>
  <c r="T23" i="3"/>
  <c r="T24" i="3"/>
  <c r="G23" i="3"/>
  <c r="G24" i="3"/>
  <c r="G22" i="3"/>
  <c r="G8" i="9" s="1"/>
  <c r="K22" i="3"/>
  <c r="K24" i="3"/>
  <c r="V13" i="9" s="1"/>
  <c r="W13" i="9" s="1"/>
  <c r="K23" i="3"/>
  <c r="S23" i="3"/>
  <c r="J10" i="27" s="1"/>
  <c r="K10" i="27" s="1"/>
  <c r="S24" i="3"/>
  <c r="M22" i="3"/>
  <c r="M24" i="3"/>
  <c r="M23" i="3"/>
  <c r="J8" i="27" s="1"/>
  <c r="H23" i="3"/>
  <c r="H24" i="3"/>
  <c r="N11" i="5" s="1"/>
  <c r="H22" i="3"/>
  <c r="I24" i="3"/>
  <c r="V8" i="9" s="1"/>
  <c r="W8" i="9" s="1"/>
  <c r="I22" i="3"/>
  <c r="R8" i="9" s="1"/>
  <c r="S8" i="9" s="1"/>
  <c r="I23" i="3"/>
  <c r="Q23" i="3"/>
  <c r="Q24" i="3"/>
  <c r="F23" i="3"/>
  <c r="F24" i="3"/>
  <c r="F22" i="3"/>
  <c r="F7" i="9" s="1"/>
  <c r="L24" i="3"/>
  <c r="L23" i="3"/>
  <c r="T8" i="27" s="1"/>
  <c r="U8" i="27" s="1"/>
  <c r="L22" i="3"/>
  <c r="T7" i="27" l="1"/>
  <c r="U7" i="27" s="1"/>
  <c r="T13" i="9"/>
  <c r="U13" i="9" s="1"/>
  <c r="T9" i="27"/>
  <c r="U9" i="27" s="1"/>
  <c r="T8" i="9"/>
  <c r="U8" i="9" s="1"/>
  <c r="R7" i="27"/>
  <c r="S7" i="27" s="1"/>
  <c r="R13" i="9"/>
  <c r="S13" i="9" s="1"/>
  <c r="N14" i="5"/>
  <c r="O14" i="5" s="1"/>
  <c r="L9" i="9"/>
  <c r="M9" i="9" s="1"/>
  <c r="L7" i="27"/>
  <c r="L7" i="9"/>
  <c r="M7" i="9" s="1"/>
  <c r="J7" i="27"/>
  <c r="J7" i="9"/>
  <c r="K7" i="9" s="1"/>
  <c r="L9" i="27"/>
  <c r="M9" i="27" s="1"/>
  <c r="I9" i="9"/>
  <c r="K8" i="9"/>
  <c r="X10" i="9"/>
  <c r="J9" i="27"/>
  <c r="K9" i="27" s="1"/>
  <c r="I8" i="9"/>
  <c r="G9" i="9"/>
  <c r="N12" i="5"/>
  <c r="O12" i="5" s="1"/>
  <c r="V9" i="27"/>
  <c r="W9" i="27" s="1"/>
  <c r="N18" i="5"/>
  <c r="O18" i="5" s="1"/>
  <c r="V8" i="27"/>
  <c r="W8" i="27" s="1"/>
  <c r="I10" i="27"/>
  <c r="V7" i="27"/>
  <c r="W7" i="27" s="1"/>
  <c r="J13" i="5"/>
  <c r="K13" i="5" s="1"/>
  <c r="R9" i="27"/>
  <c r="S9" i="27" s="1"/>
  <c r="S11" i="27"/>
  <c r="R8" i="27"/>
  <c r="S8" i="27" s="1"/>
  <c r="N30" i="5"/>
  <c r="O30" i="5" s="1"/>
  <c r="L10" i="27"/>
  <c r="M10" i="27" s="1"/>
  <c r="N20" i="5"/>
  <c r="O20" i="5" s="1"/>
  <c r="L8" i="27"/>
  <c r="J15" i="5"/>
  <c r="K15" i="5" s="1"/>
  <c r="H9" i="27"/>
  <c r="I9" i="27" s="1"/>
  <c r="J21" i="5"/>
  <c r="K21" i="5" s="1"/>
  <c r="H8" i="27"/>
  <c r="I8" i="27" s="1"/>
  <c r="F9" i="27"/>
  <c r="G9" i="27" s="1"/>
  <c r="X9" i="27" s="1"/>
  <c r="Q11" i="27"/>
  <c r="Y11" i="27" s="1"/>
  <c r="F7" i="27"/>
  <c r="G7" i="27" s="1"/>
  <c r="X7" i="27" s="1"/>
  <c r="L9" i="5"/>
  <c r="M9" i="5" s="1"/>
  <c r="U11" i="27"/>
  <c r="N27" i="5"/>
  <c r="O27" i="5" s="1"/>
  <c r="L27" i="5"/>
  <c r="M27" i="5" s="1"/>
  <c r="J11" i="5"/>
  <c r="K11" i="5" s="1"/>
  <c r="P11" i="5" s="1"/>
  <c r="L16" i="5"/>
  <c r="M16" i="5" s="1"/>
  <c r="K8" i="27"/>
  <c r="N10" i="5"/>
  <c r="O10" i="5" s="1"/>
  <c r="M7" i="27"/>
  <c r="N9" i="5"/>
  <c r="O9" i="5" s="1"/>
  <c r="W11" i="27"/>
  <c r="N16" i="5"/>
  <c r="O16" i="5" s="1"/>
  <c r="M8" i="27"/>
  <c r="L10" i="5"/>
  <c r="M10" i="5" s="1"/>
  <c r="K7" i="27"/>
  <c r="N32" i="5"/>
  <c r="O32" i="5" s="1"/>
  <c r="L32" i="5"/>
  <c r="M32" i="5" s="1"/>
  <c r="L30" i="5"/>
  <c r="M30" i="5" s="1"/>
  <c r="L20" i="5"/>
  <c r="M20" i="5" s="1"/>
  <c r="L18" i="5"/>
  <c r="M18" i="5" s="1"/>
  <c r="L14" i="5"/>
  <c r="M14" i="5" s="1"/>
  <c r="L12" i="5"/>
  <c r="M12" i="5" s="1"/>
  <c r="L11" i="5"/>
  <c r="M11" i="5" s="1"/>
  <c r="H8" i="14"/>
  <c r="J19" i="5"/>
  <c r="K19" i="5" s="1"/>
  <c r="G8" i="14"/>
  <c r="J17" i="5"/>
  <c r="K17" i="5" s="1"/>
  <c r="C8" i="14"/>
  <c r="J10" i="5"/>
  <c r="K10" i="5" s="1"/>
  <c r="D7" i="26" s="1"/>
  <c r="B8" i="14"/>
  <c r="J9" i="5"/>
  <c r="K9" i="5" s="1"/>
  <c r="P9" i="5" s="1"/>
  <c r="G7" i="9"/>
  <c r="D8" i="14"/>
  <c r="K20" i="5"/>
  <c r="P20" i="5" s="1"/>
  <c r="I8" i="14"/>
  <c r="F8" i="14"/>
  <c r="K12" i="5"/>
  <c r="P12" i="5" s="1"/>
  <c r="E8" i="14"/>
  <c r="X12" i="9"/>
  <c r="O22" i="5"/>
  <c r="O28" i="5"/>
  <c r="O36" i="5"/>
  <c r="O24" i="5"/>
  <c r="O25" i="5"/>
  <c r="O34" i="5"/>
  <c r="K25" i="5"/>
  <c r="P25" i="5" s="1"/>
  <c r="O11" i="5"/>
  <c r="S12" i="3"/>
  <c r="T12" i="3"/>
  <c r="F12" i="3"/>
  <c r="M12" i="3"/>
  <c r="L12" i="3"/>
  <c r="M10" i="14"/>
  <c r="H12" i="3"/>
  <c r="G10" i="14"/>
  <c r="C10" i="14"/>
  <c r="E9" i="14"/>
  <c r="H9" i="14"/>
  <c r="B10" i="14"/>
  <c r="M9" i="14"/>
  <c r="I12" i="3"/>
  <c r="D10" i="14"/>
  <c r="I9" i="14"/>
  <c r="O10" i="14"/>
  <c r="K12" i="3"/>
  <c r="C9" i="14"/>
  <c r="P10" i="14"/>
  <c r="F9" i="14"/>
  <c r="H10" i="14"/>
  <c r="B9" i="14"/>
  <c r="E10" i="14"/>
  <c r="D9" i="14"/>
  <c r="I10" i="14"/>
  <c r="O9" i="14"/>
  <c r="P9" i="14"/>
  <c r="J12" i="3"/>
  <c r="Q12" i="3"/>
  <c r="G9" i="14"/>
  <c r="G12" i="3"/>
  <c r="F10" i="14"/>
  <c r="C7" i="26" l="1"/>
  <c r="C10" i="26" s="1"/>
  <c r="E12" i="3"/>
  <c r="A5" i="1" s="1"/>
  <c r="X9" i="9"/>
  <c r="X8" i="9"/>
  <c r="X7" i="9"/>
  <c r="Y11" i="9"/>
  <c r="Y9" i="9"/>
  <c r="F7" i="26"/>
  <c r="F10" i="26" s="1"/>
  <c r="J7" i="26"/>
  <c r="J10" i="26" s="1"/>
  <c r="E7" i="26"/>
  <c r="E10" i="26" s="1"/>
  <c r="M7" i="26"/>
  <c r="M10" i="26" s="1"/>
  <c r="Q10" i="26"/>
  <c r="P10" i="26"/>
  <c r="O10" i="26"/>
  <c r="L10" i="26"/>
  <c r="K10" i="26"/>
  <c r="O19" i="14"/>
  <c r="Y8" i="9"/>
  <c r="Y7" i="9"/>
  <c r="P19" i="14"/>
  <c r="I12" i="14"/>
  <c r="I19" i="14" s="1"/>
  <c r="B12" i="14"/>
  <c r="B19" i="14" s="1"/>
  <c r="G12" i="14"/>
  <c r="G19" i="14" s="1"/>
  <c r="D12" i="14"/>
  <c r="D19" i="14" s="1"/>
  <c r="C12" i="14"/>
  <c r="C19" i="14" s="1"/>
  <c r="M12" i="14"/>
  <c r="M19" i="14" s="1"/>
  <c r="E12" i="14"/>
  <c r="E19" i="14" s="1"/>
  <c r="F12" i="14"/>
  <c r="F19" i="14" s="1"/>
  <c r="H12" i="14"/>
  <c r="H19" i="14" s="1"/>
  <c r="N10" i="26"/>
  <c r="G10" i="26"/>
  <c r="H10" i="26"/>
  <c r="D10" i="26"/>
  <c r="I10" i="26"/>
  <c r="AV6" i="3" l="1"/>
  <c r="AZ53" i="3" l="1"/>
  <c r="AX52" i="3"/>
  <c r="AZ46" i="3"/>
  <c r="AX42" i="3"/>
  <c r="B20" i="13" s="1"/>
  <c r="C20" i="13" s="1"/>
  <c r="AZ37" i="3"/>
  <c r="AZ35" i="3"/>
  <c r="AZ51" i="3"/>
  <c r="AZ39" i="3"/>
  <c r="D17" i="13" s="1"/>
  <c r="E17" i="13" s="1"/>
  <c r="AZ31" i="3"/>
  <c r="AZ28" i="3"/>
  <c r="AZ36" i="3"/>
  <c r="AZ33" i="3"/>
  <c r="AX46" i="3"/>
  <c r="AZ45" i="3"/>
  <c r="AZ43" i="3"/>
  <c r="AZ42" i="3"/>
  <c r="AZ41" i="3"/>
  <c r="AZ50" i="3"/>
  <c r="AZ48" i="3"/>
  <c r="AZ47" i="3"/>
  <c r="AX43" i="3"/>
  <c r="AZ34" i="3"/>
  <c r="AZ30" i="3"/>
  <c r="AX47" i="3"/>
  <c r="AZ38" i="3"/>
  <c r="J16" i="8" s="1"/>
  <c r="AZ27" i="3"/>
  <c r="AZ58" i="3"/>
  <c r="AZ62" i="3"/>
  <c r="AZ59" i="3"/>
  <c r="AZ60" i="3"/>
  <c r="AZ57" i="3"/>
  <c r="AZ61" i="3"/>
  <c r="AZ55" i="3"/>
  <c r="D33" i="13" s="1"/>
  <c r="E33" i="13" s="1"/>
  <c r="AZ63" i="3"/>
  <c r="AZ40" i="3"/>
  <c r="AZ56" i="3"/>
  <c r="AZ64" i="3"/>
  <c r="AX62" i="3"/>
  <c r="AX55" i="3"/>
  <c r="AX63" i="3"/>
  <c r="AX64" i="3"/>
  <c r="AX57" i="3"/>
  <c r="I35" i="8" s="1"/>
  <c r="AX61" i="3"/>
  <c r="AX60" i="3"/>
  <c r="AU55" i="3"/>
  <c r="AV55" i="3" s="1"/>
  <c r="H33" i="8" s="1"/>
  <c r="AU63" i="3"/>
  <c r="AV63" i="3" s="1"/>
  <c r="H41" i="8" s="1"/>
  <c r="AU54" i="3"/>
  <c r="AV54" i="3" s="1"/>
  <c r="H32" i="8" s="1"/>
  <c r="AU62" i="3"/>
  <c r="AV62" i="3" s="1"/>
  <c r="H40" i="8" s="1"/>
  <c r="AU57" i="3"/>
  <c r="AV57" i="3" s="1"/>
  <c r="H35" i="8" s="1"/>
  <c r="AU50" i="3"/>
  <c r="AV50" i="3" s="1"/>
  <c r="H28" i="8" s="1"/>
  <c r="AU61" i="3"/>
  <c r="AV61" i="3" s="1"/>
  <c r="H39" i="8" s="1"/>
  <c r="AU53" i="3"/>
  <c r="AV53" i="3" s="1"/>
  <c r="H31" i="8" s="1"/>
  <c r="AU52" i="3"/>
  <c r="AV52" i="3" s="1"/>
  <c r="H30" i="8" s="1"/>
  <c r="AU56" i="3"/>
  <c r="AV56" i="3" s="1"/>
  <c r="H34" i="8" s="1"/>
  <c r="AU60" i="3"/>
  <c r="AV60" i="3" s="1"/>
  <c r="H38" i="8" s="1"/>
  <c r="AU64" i="3"/>
  <c r="AV64" i="3" s="1"/>
  <c r="H42" i="8" s="1"/>
  <c r="AU51" i="3"/>
  <c r="AV51" i="3" s="1"/>
  <c r="H29" i="8" s="1"/>
  <c r="AU59" i="3"/>
  <c r="AV59" i="3" s="1"/>
  <c r="H37" i="8" s="1"/>
  <c r="AU58" i="3"/>
  <c r="AV58" i="3" s="1"/>
  <c r="H36" i="8" s="1"/>
  <c r="AU32" i="3"/>
  <c r="AV32" i="3" s="1"/>
  <c r="H10" i="8" s="1"/>
  <c r="AU48" i="3"/>
  <c r="AV48" i="3" s="1"/>
  <c r="H26" i="8" s="1"/>
  <c r="AU47" i="3"/>
  <c r="AV47" i="3" s="1"/>
  <c r="H25" i="8" s="1"/>
  <c r="AU35" i="3"/>
  <c r="AV35" i="3" s="1"/>
  <c r="H13" i="8" s="1"/>
  <c r="AU34" i="3"/>
  <c r="AV34" i="3" s="1"/>
  <c r="H12" i="8" s="1"/>
  <c r="AU31" i="3"/>
  <c r="AV31" i="3" s="1"/>
  <c r="H9" i="8" s="1"/>
  <c r="AU27" i="3"/>
  <c r="AV27" i="3" s="1"/>
  <c r="AU36" i="3"/>
  <c r="AV36" i="3" s="1"/>
  <c r="H14" i="8" s="1"/>
  <c r="AU30" i="3"/>
  <c r="AV30" i="3" s="1"/>
  <c r="AU29" i="3"/>
  <c r="AV29" i="3" s="1"/>
  <c r="H7" i="8" s="1"/>
  <c r="AU46" i="3"/>
  <c r="AV46" i="3" s="1"/>
  <c r="H24" i="8" s="1"/>
  <c r="AU43" i="3"/>
  <c r="AV43" i="3" s="1"/>
  <c r="H21" i="8" s="1"/>
  <c r="AU42" i="3"/>
  <c r="AV42" i="3" s="1"/>
  <c r="H20" i="8" s="1"/>
  <c r="AU41" i="3"/>
  <c r="AV41" i="3" s="1"/>
  <c r="H19" i="8" s="1"/>
  <c r="AU37" i="3"/>
  <c r="AV37" i="3" s="1"/>
  <c r="H15" i="8" s="1"/>
  <c r="AU26" i="3"/>
  <c r="AV26" i="3" s="1"/>
  <c r="AU49" i="3"/>
  <c r="AV49" i="3" s="1"/>
  <c r="H27" i="8" s="1"/>
  <c r="AU40" i="3"/>
  <c r="AV40" i="3" s="1"/>
  <c r="H18" i="8" s="1"/>
  <c r="AU44" i="3"/>
  <c r="AV44" i="3" s="1"/>
  <c r="H22" i="8" s="1"/>
  <c r="AU45" i="3"/>
  <c r="AV45" i="3" s="1"/>
  <c r="H23" i="8" s="1"/>
  <c r="AU39" i="3"/>
  <c r="AV39" i="3" s="1"/>
  <c r="H17" i="8" s="1"/>
  <c r="AU38" i="3"/>
  <c r="AV38" i="3" s="1"/>
  <c r="H16" i="8" s="1"/>
  <c r="AU33" i="3"/>
  <c r="AV33" i="3" s="1"/>
  <c r="H11" i="8" s="1"/>
  <c r="AU28" i="3"/>
  <c r="AV28" i="3" s="1"/>
  <c r="AU25" i="3"/>
  <c r="AX39" i="3" l="1"/>
  <c r="B17" i="13" s="1"/>
  <c r="C17" i="13" s="1"/>
  <c r="AV25" i="3"/>
  <c r="H3" i="8" s="1"/>
  <c r="AU21" i="3"/>
  <c r="AZ54" i="3"/>
  <c r="D32" i="13" s="1"/>
  <c r="E32" i="13" s="1"/>
  <c r="AX34" i="3"/>
  <c r="I12" i="8" s="1"/>
  <c r="AZ26" i="3"/>
  <c r="AZ52" i="3"/>
  <c r="J30" i="8" s="1"/>
  <c r="AZ32" i="3"/>
  <c r="D10" i="13" s="1"/>
  <c r="E10" i="13" s="1"/>
  <c r="AZ49" i="3"/>
  <c r="J27" i="8" s="1"/>
  <c r="AZ44" i="3"/>
  <c r="J22" i="8" s="1"/>
  <c r="AX29" i="3"/>
  <c r="I7" i="8" s="1"/>
  <c r="AX45" i="3"/>
  <c r="B23" i="13" s="1"/>
  <c r="C23" i="13" s="1"/>
  <c r="AX36" i="3"/>
  <c r="I14" i="8" s="1"/>
  <c r="AX35" i="3"/>
  <c r="B13" i="13" s="1"/>
  <c r="C13" i="13" s="1"/>
  <c r="AX59" i="3"/>
  <c r="I37" i="8" s="1"/>
  <c r="AX54" i="3"/>
  <c r="I32" i="8" s="1"/>
  <c r="AX51" i="3"/>
  <c r="B29" i="13" s="1"/>
  <c r="C29" i="13" s="1"/>
  <c r="AX37" i="3"/>
  <c r="B15" i="13" s="1"/>
  <c r="C15" i="13" s="1"/>
  <c r="AX53" i="3"/>
  <c r="B31" i="13" s="1"/>
  <c r="C31" i="13" s="1"/>
  <c r="AX50" i="3"/>
  <c r="B28" i="13" s="1"/>
  <c r="C28" i="13" s="1"/>
  <c r="AX38" i="3"/>
  <c r="B16" i="13" s="1"/>
  <c r="C16" i="13" s="1"/>
  <c r="AX56" i="3"/>
  <c r="I34" i="8" s="1"/>
  <c r="AX58" i="3"/>
  <c r="B36" i="13" s="1"/>
  <c r="C36" i="13" s="1"/>
  <c r="AZ29" i="3"/>
  <c r="J7" i="8" s="1"/>
  <c r="AZ25" i="3"/>
  <c r="J3" i="8" s="1"/>
  <c r="AX28" i="3"/>
  <c r="I6" i="8" s="1"/>
  <c r="AX30" i="3"/>
  <c r="B8" i="13" s="1"/>
  <c r="C8" i="13" s="1"/>
  <c r="AX31" i="3"/>
  <c r="B9" i="13" s="1"/>
  <c r="C9" i="13" s="1"/>
  <c r="AX27" i="3"/>
  <c r="I5" i="8" s="1"/>
  <c r="AX26" i="3"/>
  <c r="AX32" i="3"/>
  <c r="B10" i="13" s="1"/>
  <c r="C10" i="13" s="1"/>
  <c r="AX48" i="3"/>
  <c r="I26" i="8" s="1"/>
  <c r="AX44" i="3"/>
  <c r="B22" i="13" s="1"/>
  <c r="C22" i="13" s="1"/>
  <c r="AX40" i="3"/>
  <c r="B18" i="13" s="1"/>
  <c r="C18" i="13" s="1"/>
  <c r="AX41" i="3"/>
  <c r="I19" i="8" s="1"/>
  <c r="AX49" i="3"/>
  <c r="I27" i="8" s="1"/>
  <c r="AX33" i="3"/>
  <c r="B11" i="13" s="1"/>
  <c r="C11" i="13" s="1"/>
  <c r="AX25" i="3"/>
  <c r="I3" i="8" s="1"/>
  <c r="J8" i="8"/>
  <c r="H5" i="8"/>
  <c r="H6" i="8"/>
  <c r="H8" i="8"/>
  <c r="H4" i="8"/>
  <c r="J33" i="8"/>
  <c r="J17" i="8"/>
  <c r="AU24" i="3"/>
  <c r="AU23" i="3" s="1"/>
  <c r="AU20" i="3" s="1"/>
  <c r="AU22" i="3"/>
  <c r="AW24" i="3"/>
  <c r="AW23" i="3" s="1"/>
  <c r="AW20" i="3" s="1"/>
  <c r="AW21" i="3"/>
  <c r="AY21" i="3"/>
  <c r="AY24" i="3"/>
  <c r="AY23" i="3" s="1"/>
  <c r="AY20" i="3" s="1"/>
  <c r="B35" i="13"/>
  <c r="C35" i="13" s="1"/>
  <c r="I20" i="8"/>
  <c r="D16" i="13"/>
  <c r="E16" i="13" s="1"/>
  <c r="J35" i="8"/>
  <c r="D35" i="13"/>
  <c r="E35" i="13" s="1"/>
  <c r="J25" i="8"/>
  <c r="D25" i="13"/>
  <c r="E25" i="13" s="1"/>
  <c r="D23" i="13"/>
  <c r="E23" i="13" s="1"/>
  <c r="J23" i="8"/>
  <c r="D19" i="13"/>
  <c r="E19" i="13" s="1"/>
  <c r="J19" i="8"/>
  <c r="D39" i="13"/>
  <c r="E39" i="13" s="1"/>
  <c r="J39" i="8"/>
  <c r="D40" i="13"/>
  <c r="E40" i="13" s="1"/>
  <c r="J40" i="8"/>
  <c r="I24" i="8"/>
  <c r="B24" i="13"/>
  <c r="C24" i="13" s="1"/>
  <c r="D14" i="13"/>
  <c r="E14" i="13" s="1"/>
  <c r="J14" i="8"/>
  <c r="D28" i="13"/>
  <c r="E28" i="13" s="1"/>
  <c r="J28" i="8"/>
  <c r="I30" i="8"/>
  <c r="B30" i="13"/>
  <c r="C30" i="13" s="1"/>
  <c r="J29" i="8"/>
  <c r="D29" i="13"/>
  <c r="E29" i="13" s="1"/>
  <c r="I42" i="8"/>
  <c r="B42" i="13"/>
  <c r="C42" i="13" s="1"/>
  <c r="I25" i="8"/>
  <c r="B25" i="13"/>
  <c r="C25" i="13" s="1"/>
  <c r="I39" i="8"/>
  <c r="B39" i="13"/>
  <c r="C39" i="13" s="1"/>
  <c r="D34" i="13"/>
  <c r="E34" i="13" s="1"/>
  <c r="J34" i="8"/>
  <c r="J11" i="8"/>
  <c r="D11" i="13"/>
  <c r="E11" i="13" s="1"/>
  <c r="B21" i="13"/>
  <c r="C21" i="13" s="1"/>
  <c r="I21" i="8"/>
  <c r="J20" i="8"/>
  <c r="D20" i="13"/>
  <c r="E20" i="13" s="1"/>
  <c r="D41" i="13"/>
  <c r="E41" i="13" s="1"/>
  <c r="J41" i="8"/>
  <c r="AY22" i="3"/>
  <c r="AW22" i="3"/>
  <c r="J12" i="8"/>
  <c r="D12" i="13"/>
  <c r="E12" i="13" s="1"/>
  <c r="D24" i="13"/>
  <c r="E24" i="13" s="1"/>
  <c r="J24" i="8"/>
  <c r="D8" i="13"/>
  <c r="E8" i="13" s="1"/>
  <c r="D9" i="13"/>
  <c r="E9" i="13" s="1"/>
  <c r="J9" i="8"/>
  <c r="I41" i="8"/>
  <c r="B41" i="13"/>
  <c r="C41" i="13" s="1"/>
  <c r="D21" i="13"/>
  <c r="E21" i="13" s="1"/>
  <c r="J21" i="8"/>
  <c r="J37" i="8"/>
  <c r="D37" i="13"/>
  <c r="E37" i="13" s="1"/>
  <c r="D38" i="13"/>
  <c r="E38" i="13" s="1"/>
  <c r="J38" i="8"/>
  <c r="J18" i="8"/>
  <c r="D18" i="13"/>
  <c r="E18" i="13" s="1"/>
  <c r="B33" i="13"/>
  <c r="C33" i="13" s="1"/>
  <c r="I33" i="8"/>
  <c r="J31" i="8"/>
  <c r="D31" i="13"/>
  <c r="E31" i="13" s="1"/>
  <c r="J6" i="8"/>
  <c r="D6" i="13"/>
  <c r="E6" i="13" s="1"/>
  <c r="J26" i="8"/>
  <c r="D26" i="13"/>
  <c r="E26" i="13" s="1"/>
  <c r="J5" i="8"/>
  <c r="D5" i="13"/>
  <c r="E5" i="13" s="1"/>
  <c r="D36" i="13"/>
  <c r="E36" i="13" s="1"/>
  <c r="J36" i="8"/>
  <c r="J13" i="8"/>
  <c r="D13" i="13"/>
  <c r="E13" i="13" s="1"/>
  <c r="J42" i="8"/>
  <c r="D42" i="13"/>
  <c r="E42" i="13" s="1"/>
  <c r="I40" i="8"/>
  <c r="B40" i="13"/>
  <c r="C40" i="13" s="1"/>
  <c r="B38" i="13"/>
  <c r="C38" i="13" s="1"/>
  <c r="I38" i="8"/>
  <c r="J15" i="8"/>
  <c r="D15" i="13"/>
  <c r="E15" i="13" s="1"/>
  <c r="I17" i="8" l="1"/>
  <c r="J32" i="8"/>
  <c r="J10" i="8"/>
  <c r="D30" i="13"/>
  <c r="E30" i="13" s="1"/>
  <c r="D27" i="13"/>
  <c r="E27" i="13" s="1"/>
  <c r="B14" i="13"/>
  <c r="C14" i="13" s="1"/>
  <c r="E10" i="17"/>
  <c r="B37" i="13"/>
  <c r="C37" i="13" s="1"/>
  <c r="B32" i="13"/>
  <c r="C32" i="13" s="1"/>
  <c r="I29" i="8"/>
  <c r="I31" i="8"/>
  <c r="I28" i="8"/>
  <c r="I36" i="8"/>
  <c r="I15" i="8"/>
  <c r="I16" i="8"/>
  <c r="B34" i="13"/>
  <c r="C34" i="13" s="1"/>
  <c r="D7" i="13"/>
  <c r="E7" i="13" s="1"/>
  <c r="I9" i="8"/>
  <c r="D3" i="13"/>
  <c r="E3" i="13" s="1"/>
  <c r="B6" i="13"/>
  <c r="C6" i="13" s="1"/>
  <c r="E9" i="17"/>
  <c r="I10" i="8"/>
  <c r="B26" i="13"/>
  <c r="C26" i="13" s="1"/>
  <c r="I18" i="8"/>
  <c r="B19" i="13"/>
  <c r="C19" i="13" s="1"/>
  <c r="I22" i="8"/>
  <c r="I11" i="8"/>
  <c r="B7" i="13"/>
  <c r="C7" i="13" s="1"/>
  <c r="D22" i="13"/>
  <c r="E22" i="13" s="1"/>
  <c r="I13" i="8"/>
  <c r="B27" i="13"/>
  <c r="C27" i="13" s="1"/>
  <c r="B12" i="13"/>
  <c r="C12" i="13" s="1"/>
  <c r="I23" i="8"/>
  <c r="B4" i="13"/>
  <c r="C4" i="13" s="1"/>
  <c r="I4" i="8"/>
  <c r="AX22" i="3"/>
  <c r="E6" i="17"/>
  <c r="B5" i="13"/>
  <c r="C5" i="13" s="1"/>
  <c r="E8" i="17"/>
  <c r="I8" i="8"/>
  <c r="AV22" i="3"/>
  <c r="AV21" i="3"/>
  <c r="AV24" i="3"/>
  <c r="E42" i="8" s="1"/>
  <c r="AV23" i="3"/>
  <c r="B3" i="13"/>
  <c r="C3" i="13" s="1"/>
  <c r="AX21" i="3"/>
  <c r="BA24" i="3"/>
  <c r="AX24" i="3"/>
  <c r="F42" i="8" s="1"/>
  <c r="BA20" i="3"/>
  <c r="AX23" i="3"/>
  <c r="BA22" i="3"/>
  <c r="BA21" i="3"/>
  <c r="BA23" i="3"/>
  <c r="AZ22" i="3"/>
  <c r="AZ24" i="3"/>
  <c r="AZ21" i="3"/>
  <c r="AZ23" i="3"/>
  <c r="J4" i="8"/>
  <c r="D4" i="13"/>
  <c r="E4" i="13" s="1"/>
  <c r="G41" i="8" l="1"/>
  <c r="G42" i="8"/>
  <c r="F40" i="8"/>
  <c r="F41" i="8"/>
  <c r="E40" i="8"/>
  <c r="E41" i="8"/>
  <c r="G39" i="8"/>
  <c r="G40" i="8"/>
  <c r="F38" i="8"/>
  <c r="F39" i="8"/>
  <c r="E38" i="8"/>
  <c r="E39" i="8"/>
  <c r="G37" i="8"/>
  <c r="G38" i="8"/>
  <c r="F36" i="8"/>
  <c r="F37" i="8"/>
  <c r="E36" i="8"/>
  <c r="E37" i="8"/>
  <c r="G35" i="8"/>
  <c r="G36" i="8"/>
  <c r="F34" i="8"/>
  <c r="F35" i="8"/>
  <c r="E34" i="8"/>
  <c r="E35" i="8"/>
  <c r="G33" i="8"/>
  <c r="G34" i="8"/>
  <c r="F32" i="8"/>
  <c r="F33" i="8"/>
  <c r="E32" i="8"/>
  <c r="E33" i="8"/>
  <c r="G31" i="8"/>
  <c r="G32" i="8"/>
  <c r="F30" i="8"/>
  <c r="F31" i="8"/>
  <c r="E30" i="8"/>
  <c r="E31" i="8"/>
  <c r="G29" i="8"/>
  <c r="G30" i="8"/>
  <c r="F28" i="8"/>
  <c r="F29" i="8"/>
  <c r="E28" i="8"/>
  <c r="E29" i="8"/>
  <c r="G27" i="8"/>
  <c r="G28" i="8"/>
  <c r="F26" i="8"/>
  <c r="F27" i="8"/>
  <c r="E26" i="8"/>
  <c r="E27" i="8"/>
  <c r="G25" i="8"/>
  <c r="G26" i="8"/>
  <c r="F24" i="8"/>
  <c r="F25" i="8"/>
  <c r="E24" i="8"/>
  <c r="E25" i="8"/>
  <c r="G23" i="8"/>
  <c r="G24" i="8"/>
  <c r="F22" i="8"/>
  <c r="F23" i="8"/>
  <c r="E22" i="8"/>
  <c r="E23" i="8"/>
  <c r="G21" i="8"/>
  <c r="G22" i="8"/>
  <c r="F20" i="8"/>
  <c r="F21" i="8"/>
  <c r="E20" i="8"/>
  <c r="E21" i="8"/>
  <c r="G19" i="8"/>
  <c r="G20" i="8"/>
  <c r="F18" i="8"/>
  <c r="F19" i="8"/>
  <c r="E18" i="8"/>
  <c r="E19" i="8"/>
  <c r="G17" i="8"/>
  <c r="G18" i="8"/>
  <c r="F16" i="8"/>
  <c r="F17" i="8"/>
  <c r="E16" i="8"/>
  <c r="E17" i="8"/>
  <c r="G15" i="8"/>
  <c r="G16" i="8"/>
  <c r="F14" i="8"/>
  <c r="F15" i="8"/>
  <c r="E14" i="8"/>
  <c r="E15" i="8"/>
  <c r="G13" i="8"/>
  <c r="G14" i="8"/>
  <c r="F12" i="8"/>
  <c r="F13" i="8"/>
  <c r="E12" i="8"/>
  <c r="E13" i="8"/>
  <c r="G11" i="8"/>
  <c r="G12" i="8"/>
  <c r="F10" i="8"/>
  <c r="F11" i="8"/>
  <c r="E10" i="8"/>
  <c r="E11" i="8"/>
  <c r="G9" i="8"/>
  <c r="G10" i="8"/>
  <c r="F8" i="8"/>
  <c r="F9" i="8"/>
  <c r="E8" i="8"/>
  <c r="E9" i="8"/>
  <c r="C8" i="7"/>
  <c r="D8" i="7" s="1"/>
  <c r="C8" i="22"/>
  <c r="D8" i="22" s="1"/>
  <c r="E8" i="7"/>
  <c r="F8" i="7" s="1"/>
  <c r="E8" i="22"/>
  <c r="F8" i="22" s="1"/>
  <c r="K8" i="7"/>
  <c r="L8" i="7" s="1"/>
  <c r="K8" i="22"/>
  <c r="L8" i="22" s="1"/>
  <c r="I8" i="7"/>
  <c r="J8" i="7" s="1"/>
  <c r="I8" i="22"/>
  <c r="J8" i="22" s="1"/>
  <c r="G8" i="7"/>
  <c r="H8" i="7" s="1"/>
  <c r="G8" i="22"/>
  <c r="H8" i="22" s="1"/>
  <c r="E6" i="8"/>
  <c r="E7" i="8"/>
  <c r="E5" i="8"/>
  <c r="E4" i="8"/>
  <c r="F8" i="17"/>
  <c r="E3" i="8"/>
  <c r="F3" i="8"/>
  <c r="C9" i="8"/>
  <c r="C29" i="8"/>
  <c r="C24" i="8"/>
  <c r="C30" i="8"/>
  <c r="C34" i="8"/>
  <c r="C5" i="8"/>
  <c r="C7" i="8"/>
  <c r="C18" i="8"/>
  <c r="C10" i="8"/>
  <c r="C36" i="8"/>
  <c r="F9" i="17"/>
  <c r="C16" i="8"/>
  <c r="C12" i="8"/>
  <c r="C37" i="8"/>
  <c r="C11" i="8"/>
  <c r="C31" i="8"/>
  <c r="C32" i="8"/>
  <c r="C6" i="8"/>
  <c r="C39" i="8"/>
  <c r="C43" i="8"/>
  <c r="C4" i="8"/>
  <c r="C15" i="8"/>
  <c r="C14" i="8"/>
  <c r="C38" i="8"/>
  <c r="C20" i="8"/>
  <c r="C33" i="8"/>
  <c r="C21" i="8"/>
  <c r="C22" i="8"/>
  <c r="C42" i="8"/>
  <c r="F5" i="8"/>
  <c r="F4" i="8"/>
  <c r="C28" i="8"/>
  <c r="C25" i="8"/>
  <c r="C41" i="8"/>
  <c r="C19" i="8"/>
  <c r="C17" i="8"/>
  <c r="C23" i="8"/>
  <c r="C8" i="8"/>
  <c r="C35" i="8"/>
  <c r="C13" i="8"/>
  <c r="C26" i="8"/>
  <c r="F7" i="8"/>
  <c r="C27" i="8"/>
  <c r="C3" i="8"/>
  <c r="C40" i="8"/>
  <c r="F6" i="8"/>
  <c r="G7" i="8"/>
  <c r="G8" i="8"/>
  <c r="G5" i="8"/>
  <c r="G6" i="8"/>
  <c r="D18" i="8"/>
  <c r="D43" i="8"/>
  <c r="D21" i="8"/>
  <c r="D31" i="8"/>
  <c r="D30" i="8"/>
  <c r="G3" i="8"/>
  <c r="D8" i="8"/>
  <c r="D40" i="8"/>
  <c r="D10" i="8"/>
  <c r="D19" i="8"/>
  <c r="D15" i="8"/>
  <c r="D27" i="8"/>
  <c r="D4" i="8"/>
  <c r="D28" i="8"/>
  <c r="D36" i="8"/>
  <c r="D39" i="8"/>
  <c r="D42" i="8"/>
  <c r="F10" i="17"/>
  <c r="D37" i="8"/>
  <c r="D6" i="8"/>
  <c r="D14" i="8"/>
  <c r="D29" i="8"/>
  <c r="D20" i="8"/>
  <c r="D32" i="8"/>
  <c r="D26" i="8"/>
  <c r="D3" i="8"/>
  <c r="D41" i="8"/>
  <c r="D35" i="8"/>
  <c r="D11" i="8"/>
  <c r="D9" i="8"/>
  <c r="D7" i="8"/>
  <c r="D38" i="8"/>
  <c r="G4" i="8"/>
  <c r="D5" i="8"/>
  <c r="D22" i="8"/>
  <c r="D25" i="8"/>
  <c r="D24" i="8"/>
  <c r="D33" i="8"/>
  <c r="D16" i="8"/>
  <c r="D12" i="8"/>
  <c r="D23" i="8"/>
  <c r="D13" i="8"/>
  <c r="D34" i="8"/>
  <c r="D17" i="8"/>
  <c r="M8" i="7" l="1"/>
  <c r="M8" i="22"/>
</calcChain>
</file>

<file path=xl/comments1.xml><?xml version="1.0" encoding="utf-8"?>
<comments xmlns="http://schemas.openxmlformats.org/spreadsheetml/2006/main">
  <authors>
    <author>Анастасия Мендель</author>
  </authors>
  <commentList>
    <comment ref="A5" authorId="0">
      <text>
        <r>
          <rPr>
            <sz val="9"/>
            <color indexed="81"/>
            <rFont val="Tahoma"/>
            <family val="2"/>
            <charset val="204"/>
          </rPr>
          <t>Проверка введенных баллов</t>
        </r>
      </text>
    </comment>
    <comment ref="A7" authorId="0">
      <text>
        <r>
          <rPr>
            <sz val="9"/>
            <color indexed="81"/>
            <rFont val="Tahoma"/>
            <family val="2"/>
            <charset val="204"/>
          </rPr>
          <t>Максимальное количество баллов</t>
        </r>
      </text>
    </comment>
  </commentList>
</comments>
</file>

<file path=xl/comments2.xml><?xml version="1.0" encoding="utf-8"?>
<comments xmlns="http://schemas.openxmlformats.org/spreadsheetml/2006/main">
  <authors>
    <author>Анастасия Мендель</author>
  </authors>
  <commentList>
    <comment ref="D22" authorId="0">
      <text>
        <r>
          <rPr>
            <b/>
            <sz val="9"/>
            <color indexed="81"/>
            <rFont val="Tahoma"/>
            <family val="2"/>
            <charset val="204"/>
          </rPr>
          <t>Кол-во выполнявших вариант 1</t>
        </r>
      </text>
    </comment>
    <comment ref="A23" authorId="0">
      <text>
        <r>
          <rPr>
            <b/>
            <sz val="9"/>
            <color indexed="81"/>
            <rFont val="Tahoma"/>
            <family val="2"/>
            <charset val="204"/>
          </rPr>
          <t>Всего по списку</t>
        </r>
      </text>
    </comment>
    <comment ref="D23" authorId="0">
      <text>
        <r>
          <rPr>
            <b/>
            <sz val="9"/>
            <color indexed="81"/>
            <rFont val="Tahoma"/>
            <family val="2"/>
            <charset val="204"/>
          </rPr>
          <t>Кол-во выполнявших вариант 2</t>
        </r>
      </text>
    </comment>
  </commentList>
</comments>
</file>

<file path=xl/comments3.xml><?xml version="1.0" encoding="utf-8"?>
<comments xmlns="http://schemas.openxmlformats.org/spreadsheetml/2006/main">
  <authors>
    <author>Анастасия Мендель</author>
    <author>РЦОКО</author>
  </authors>
  <commentList>
    <comment ref="AU21" authorId="0">
      <text>
        <r>
          <rPr>
            <b/>
            <sz val="9"/>
            <color indexed="81"/>
            <rFont val="Tahoma"/>
            <family val="2"/>
            <charset val="204"/>
          </rPr>
          <t>Максимальный балл</t>
        </r>
      </text>
    </comment>
    <comment ref="AV21" authorId="0">
      <text>
        <r>
          <rPr>
            <b/>
            <sz val="9"/>
            <color indexed="81"/>
            <rFont val="Tahoma"/>
            <family val="2"/>
            <charset val="204"/>
          </rPr>
          <t>Максимальный %</t>
        </r>
      </text>
    </comment>
    <comment ref="AW21" authorId="0">
      <text>
        <r>
          <rPr>
            <b/>
            <sz val="9"/>
            <color indexed="81"/>
            <rFont val="Tahoma"/>
            <family val="2"/>
            <charset val="204"/>
          </rPr>
          <t>Максимальный балл</t>
        </r>
      </text>
    </comment>
    <comment ref="AX21" authorId="0">
      <text>
        <r>
          <rPr>
            <b/>
            <sz val="9"/>
            <color indexed="81"/>
            <rFont val="Tahoma"/>
            <family val="2"/>
            <charset val="204"/>
          </rPr>
          <t>Максимальный %</t>
        </r>
      </text>
    </comment>
    <comment ref="AY21" authorId="0">
      <text>
        <r>
          <rPr>
            <b/>
            <sz val="9"/>
            <color indexed="81"/>
            <rFont val="Tahoma"/>
            <family val="2"/>
            <charset val="204"/>
          </rPr>
          <t>Максимальный балл</t>
        </r>
      </text>
    </comment>
    <comment ref="AZ21" authorId="0">
      <text>
        <r>
          <rPr>
            <b/>
            <sz val="9"/>
            <color indexed="81"/>
            <rFont val="Tahoma"/>
            <family val="2"/>
            <charset val="204"/>
          </rPr>
          <t>Максимальный %</t>
        </r>
      </text>
    </comment>
    <comment ref="D22" authorId="0">
      <text>
        <r>
          <rPr>
            <b/>
            <sz val="9"/>
            <color indexed="81"/>
            <rFont val="Tahoma"/>
            <family val="2"/>
            <charset val="204"/>
          </rPr>
          <t>Кол-во выполнявших вариант 1</t>
        </r>
      </text>
    </comment>
    <comment ref="AU22" authorId="0">
      <text>
        <r>
          <rPr>
            <b/>
            <sz val="9"/>
            <color indexed="81"/>
            <rFont val="Tahoma"/>
            <family val="2"/>
            <charset val="204"/>
          </rPr>
          <t>Минимальный балл</t>
        </r>
      </text>
    </comment>
    <comment ref="AV22" authorId="0">
      <text>
        <r>
          <rPr>
            <b/>
            <sz val="9"/>
            <color indexed="81"/>
            <rFont val="Tahoma"/>
            <family val="2"/>
            <charset val="204"/>
          </rPr>
          <t>Минимальный %</t>
        </r>
      </text>
    </comment>
    <comment ref="AW22" authorId="0">
      <text>
        <r>
          <rPr>
            <b/>
            <sz val="9"/>
            <color indexed="81"/>
            <rFont val="Tahoma"/>
            <family val="2"/>
            <charset val="204"/>
          </rPr>
          <t>Минимальный балл</t>
        </r>
      </text>
    </comment>
    <comment ref="AX22" authorId="0">
      <text>
        <r>
          <rPr>
            <b/>
            <sz val="9"/>
            <color indexed="81"/>
            <rFont val="Tahoma"/>
            <family val="2"/>
            <charset val="204"/>
          </rPr>
          <t>Минимальный %</t>
        </r>
      </text>
    </comment>
    <comment ref="AY22" authorId="0">
      <text>
        <r>
          <rPr>
            <b/>
            <sz val="9"/>
            <color indexed="81"/>
            <rFont val="Tahoma"/>
            <family val="2"/>
            <charset val="204"/>
          </rPr>
          <t>Минимальный балл</t>
        </r>
      </text>
    </comment>
    <comment ref="AZ22" authorId="0">
      <text>
        <r>
          <rPr>
            <b/>
            <sz val="9"/>
            <color indexed="81"/>
            <rFont val="Tahoma"/>
            <family val="2"/>
            <charset val="204"/>
          </rPr>
          <t>Минимальный %</t>
        </r>
      </text>
    </comment>
    <comment ref="A23" authorId="0">
      <text>
        <r>
          <rPr>
            <b/>
            <sz val="9"/>
            <color indexed="81"/>
            <rFont val="Tahoma"/>
            <family val="2"/>
            <charset val="204"/>
          </rPr>
          <t>Всего по списку</t>
        </r>
      </text>
    </comment>
    <comment ref="D23" authorId="0">
      <text>
        <r>
          <rPr>
            <b/>
            <sz val="9"/>
            <color indexed="81"/>
            <rFont val="Tahoma"/>
            <family val="2"/>
            <charset val="204"/>
          </rPr>
          <t>Кол-во выполнявших вариант 2</t>
        </r>
      </text>
    </comment>
    <comment ref="AU23" authorId="1">
      <text>
        <r>
          <rPr>
            <b/>
            <sz val="8"/>
            <color indexed="81"/>
            <rFont val="Tahoma"/>
            <family val="2"/>
            <charset val="204"/>
          </rPr>
          <t>РЦОКО:</t>
        </r>
        <r>
          <rPr>
            <sz val="8"/>
            <color indexed="81"/>
            <rFont val="Tahoma"/>
            <family val="2"/>
            <charset val="204"/>
          </rPr>
          <t xml:space="preserve">
средний балл</t>
        </r>
      </text>
    </comment>
    <comment ref="AU24" authorId="1">
      <text>
        <r>
          <rPr>
            <b/>
            <sz val="8"/>
            <color indexed="81"/>
            <rFont val="Tahoma"/>
            <family val="2"/>
            <charset val="204"/>
          </rPr>
          <t>РЦОКО:</t>
        </r>
        <r>
          <rPr>
            <sz val="8"/>
            <color indexed="81"/>
            <rFont val="Tahoma"/>
            <family val="2"/>
            <charset val="204"/>
          </rPr>
          <t xml:space="preserve">
сумма баллов</t>
        </r>
      </text>
    </comment>
  </commentList>
</comments>
</file>

<file path=xl/sharedStrings.xml><?xml version="1.0" encoding="utf-8"?>
<sst xmlns="http://schemas.openxmlformats.org/spreadsheetml/2006/main" count="1442" uniqueCount="1143">
  <si>
    <t>Код школы:</t>
  </si>
  <si>
    <t>Код класса:</t>
  </si>
  <si>
    <r>
      <t>Название образовательного учреждения:</t>
    </r>
    <r>
      <rPr>
        <sz val="10"/>
        <rFont val="Cambria"/>
        <family val="1"/>
        <charset val="204"/>
      </rPr>
      <t xml:space="preserve"> </t>
    </r>
  </si>
  <si>
    <t>(1)</t>
  </si>
  <si>
    <t>(2)</t>
  </si>
  <si>
    <t>(3)</t>
  </si>
  <si>
    <t>(4)</t>
  </si>
  <si>
    <t>(5а)</t>
  </si>
  <si>
    <t>(5б)</t>
  </si>
  <si>
    <t>(6)</t>
  </si>
  <si>
    <t>№ п/п</t>
  </si>
  <si>
    <t>№ по журналу</t>
  </si>
  <si>
    <t>Фамилия, Имя учащегося</t>
  </si>
  <si>
    <t>Код учащегося</t>
  </si>
  <si>
    <t>Пол (ж-1; м-2)</t>
  </si>
  <si>
    <t>Дата рождения (мес/год)</t>
  </si>
  <si>
    <t>Код школы</t>
  </si>
  <si>
    <t>Код класса</t>
  </si>
  <si>
    <t>Дата проведения:</t>
  </si>
  <si>
    <t>Данные для всех учащихся внесены</t>
  </si>
  <si>
    <t>№ учащегося</t>
  </si>
  <si>
    <t>Процент от максимального балла за всю работу</t>
  </si>
  <si>
    <t>Nуч</t>
  </si>
  <si>
    <t>ФИО</t>
  </si>
  <si>
    <t>Название образовательной организации:</t>
  </si>
  <si>
    <t>Выполняло работу:</t>
  </si>
  <si>
    <t>ВАРИАНТ</t>
  </si>
  <si>
    <t>НОМЕР ЗАДАНИЯ</t>
  </si>
  <si>
    <t>Уровень достижений</t>
  </si>
  <si>
    <t>N</t>
  </si>
  <si>
    <t>проверка</t>
  </si>
  <si>
    <t>ОУ:</t>
  </si>
  <si>
    <t>Выполнили верно</t>
  </si>
  <si>
    <t>Выполнили неверно</t>
  </si>
  <si>
    <t>Не приступили к выполнению</t>
  </si>
  <si>
    <t>чел.</t>
  </si>
  <si>
    <t>%</t>
  </si>
  <si>
    <t>Кол-во участников</t>
  </si>
  <si>
    <t>кол-во</t>
  </si>
  <si>
    <t>доля</t>
  </si>
  <si>
    <t>Низкий</t>
  </si>
  <si>
    <t>Высокий</t>
  </si>
  <si>
    <t>Ученик</t>
  </si>
  <si>
    <t>Среднее за работу</t>
  </si>
  <si>
    <t>Диаграмма_1_Результаты</t>
  </si>
  <si>
    <t>Шкала</t>
  </si>
  <si>
    <t>Задания выполнены полностью</t>
  </si>
  <si>
    <t>Задания выполнены частично</t>
  </si>
  <si>
    <t>Задания выполнены неверно</t>
  </si>
  <si>
    <t>Не приступали к выполнению</t>
  </si>
  <si>
    <t>Диаграмма_3_Анализ_умения</t>
  </si>
  <si>
    <r>
      <t xml:space="preserve">Процент от </t>
    </r>
    <r>
      <rPr>
        <b/>
        <u/>
        <sz val="10"/>
        <rFont val="Cambria"/>
        <family val="1"/>
        <charset val="204"/>
        <scheme val="major"/>
      </rPr>
      <t>максимального кол-ва заданий</t>
    </r>
  </si>
  <si>
    <r>
      <t xml:space="preserve">Процент от </t>
    </r>
    <r>
      <rPr>
        <b/>
        <u/>
        <sz val="10"/>
        <rFont val="Cambria"/>
        <family val="1"/>
        <charset val="204"/>
      </rPr>
      <t>максимального балла</t>
    </r>
    <r>
      <rPr>
        <b/>
        <sz val="10"/>
        <rFont val="Cambria"/>
        <family val="1"/>
        <charset val="204"/>
      </rPr>
      <t xml:space="preserve"> за задания повышенного уровня</t>
    </r>
  </si>
  <si>
    <t>Пониженный</t>
  </si>
  <si>
    <t>Базовый</t>
  </si>
  <si>
    <t>Повышенный</t>
  </si>
  <si>
    <t>Вариант 1, 2</t>
  </si>
  <si>
    <t>№ задания</t>
  </si>
  <si>
    <t>Уровень сложности</t>
  </si>
  <si>
    <t>Тип задания</t>
  </si>
  <si>
    <t>Б</t>
  </si>
  <si>
    <t>П</t>
  </si>
  <si>
    <t>Балл</t>
  </si>
  <si>
    <t>№ ученика</t>
  </si>
  <si>
    <t>Диаграмма_Результаты</t>
  </si>
  <si>
    <t>Уровни освоения учебного материала</t>
  </si>
  <si>
    <t>кол-во заданий</t>
  </si>
  <si>
    <t>АНКЕТА ДЛЯ УЧИТЕЛЯ</t>
  </si>
  <si>
    <t>1. Тип школы</t>
  </si>
  <si>
    <t>2. Вид школы</t>
  </si>
  <si>
    <t>3. Продолжительность урока</t>
  </si>
  <si>
    <t>минут</t>
  </si>
  <si>
    <t>4. Число учащихся в классе</t>
  </si>
  <si>
    <t>7. Ваш возраст</t>
  </si>
  <si>
    <t>лет</t>
  </si>
  <si>
    <t>8. Ваша категория</t>
  </si>
  <si>
    <t>СПАСИБО ЗА ОТВЕТЫ!</t>
  </si>
  <si>
    <t>общеобразовательная</t>
  </si>
  <si>
    <t>лицей</t>
  </si>
  <si>
    <t>интернат</t>
  </si>
  <si>
    <t>гимназия</t>
  </si>
  <si>
    <t>с углубленным изучением отдельных предметов</t>
  </si>
  <si>
    <t>учебно-воспитательный комплекс</t>
  </si>
  <si>
    <t>Другой</t>
  </si>
  <si>
    <t>Анкета учителя</t>
  </si>
  <si>
    <t>Вопрос 1</t>
  </si>
  <si>
    <t>начальная школа - детский сад</t>
  </si>
  <si>
    <t>Вопрос 8</t>
  </si>
  <si>
    <t>Высшая</t>
  </si>
  <si>
    <t>Первая</t>
  </si>
  <si>
    <t>Вторая</t>
  </si>
  <si>
    <t>Соответствие занимаемой должности</t>
  </si>
  <si>
    <t>Молодой специалист</t>
  </si>
  <si>
    <t>Не имею</t>
  </si>
  <si>
    <t>Выполнено верно</t>
  </si>
  <si>
    <t>Выполнено неверно</t>
  </si>
  <si>
    <t>Фамилия, имя</t>
  </si>
  <si>
    <t>Успешность выполнения всей работы</t>
  </si>
  <si>
    <t>Класс</t>
  </si>
  <si>
    <t>Уровень освоения учебного материала</t>
  </si>
  <si>
    <t>Не приступал</t>
  </si>
  <si>
    <t xml:space="preserve"> </t>
  </si>
  <si>
    <t>% за всю работу</t>
  </si>
  <si>
    <t>Для квадрата</t>
  </si>
  <si>
    <t>кол-во учеников в классе</t>
  </si>
  <si>
    <t>Задание выполнено полностью</t>
  </si>
  <si>
    <t>Задание выполнено неверно</t>
  </si>
  <si>
    <t>К выполнению задания не приступал</t>
  </si>
  <si>
    <t>Среднее за базовый уровень</t>
  </si>
  <si>
    <t>Среднее за повышенный уровень</t>
  </si>
  <si>
    <t>% за баз. Ур</t>
  </si>
  <si>
    <t>% за пов. Ур.</t>
  </si>
  <si>
    <t>Средняя успешность выполнения заданий базового уровня</t>
  </si>
  <si>
    <t>Средняя успешность выполнения заданий повышенного уровня</t>
  </si>
  <si>
    <t>% за базовый уровень</t>
  </si>
  <si>
    <t>% за повышенный уровень</t>
  </si>
  <si>
    <t>Номер задания базового уровня</t>
  </si>
  <si>
    <t>Номер задания повышенного уровня</t>
  </si>
  <si>
    <t>набрали 2 балла</t>
  </si>
  <si>
    <t>набрали 1 балл</t>
  </si>
  <si>
    <t>Набрали 0 баллов</t>
  </si>
  <si>
    <t>СПИСОК КЛАССА</t>
  </si>
  <si>
    <t>5. Количество уроков в неделю</t>
  </si>
  <si>
    <t>КЛЮЧИ</t>
  </si>
  <si>
    <t>Возраст</t>
  </si>
  <si>
    <t>Категория</t>
  </si>
  <si>
    <t>Стаж</t>
  </si>
  <si>
    <t>9. Ваш стаж (число полных лет)</t>
  </si>
  <si>
    <t>Проверяемые элементы содержания</t>
  </si>
  <si>
    <t>Проверяемые умения</t>
  </si>
  <si>
    <t>Успешность выполнения заданий базового уровня</t>
  </si>
  <si>
    <t>Успешность выполнения заданий повышенного уровня</t>
  </si>
  <si>
    <t>ФИО учителя</t>
  </si>
  <si>
    <t>6. Укажите автора и издательство учебника, по которому Вы работаете в этом учебном году</t>
  </si>
  <si>
    <t>138001</t>
  </si>
  <si>
    <t>Название</t>
  </si>
  <si>
    <t>Код</t>
  </si>
  <si>
    <t>138071</t>
  </si>
  <si>
    <t>133001</t>
  </si>
  <si>
    <t>133002</t>
  </si>
  <si>
    <t>133003</t>
  </si>
  <si>
    <t>133004</t>
  </si>
  <si>
    <t>233012</t>
  </si>
  <si>
    <t>233006</t>
  </si>
  <si>
    <t>233008</t>
  </si>
  <si>
    <t>233005</t>
  </si>
  <si>
    <t>233011</t>
  </si>
  <si>
    <t>233007</t>
  </si>
  <si>
    <t>233010</t>
  </si>
  <si>
    <t>233016</t>
  </si>
  <si>
    <t>235002</t>
  </si>
  <si>
    <t>235005</t>
  </si>
  <si>
    <t>235012</t>
  </si>
  <si>
    <t>235006</t>
  </si>
  <si>
    <t>235007</t>
  </si>
  <si>
    <t>235014</t>
  </si>
  <si>
    <t>235008</t>
  </si>
  <si>
    <t>235001</t>
  </si>
  <si>
    <t>235009</t>
  </si>
  <si>
    <t>235010</t>
  </si>
  <si>
    <t>235003</t>
  </si>
  <si>
    <t>235013</t>
  </si>
  <si>
    <t>235011</t>
  </si>
  <si>
    <t>235016</t>
  </si>
  <si>
    <t>153526</t>
  </si>
  <si>
    <t>153527</t>
  </si>
  <si>
    <t>153525</t>
  </si>
  <si>
    <t>153524</t>
  </si>
  <si>
    <t>127001</t>
  </si>
  <si>
    <t>127002</t>
  </si>
  <si>
    <t>152713</t>
  </si>
  <si>
    <t>127003</t>
  </si>
  <si>
    <t>127004</t>
  </si>
  <si>
    <t>127005</t>
  </si>
  <si>
    <t>127006</t>
  </si>
  <si>
    <t>227010</t>
  </si>
  <si>
    <t>227013</t>
  </si>
  <si>
    <t>227012</t>
  </si>
  <si>
    <t>227007</t>
  </si>
  <si>
    <t>227018</t>
  </si>
  <si>
    <t>227009</t>
  </si>
  <si>
    <t>227011</t>
  </si>
  <si>
    <t>227021</t>
  </si>
  <si>
    <t>227022</t>
  </si>
  <si>
    <t>227019</t>
  </si>
  <si>
    <t>227020</t>
  </si>
  <si>
    <t>227017</t>
  </si>
  <si>
    <t>152712</t>
  </si>
  <si>
    <t>152711</t>
  </si>
  <si>
    <t>227032</t>
  </si>
  <si>
    <t>227016</t>
  </si>
  <si>
    <t>227015</t>
  </si>
  <si>
    <t>227030</t>
  </si>
  <si>
    <t>227029</t>
  </si>
  <si>
    <t>122001</t>
  </si>
  <si>
    <t>122003</t>
  </si>
  <si>
    <t>152206</t>
  </si>
  <si>
    <t>222007</t>
  </si>
  <si>
    <t>222008</t>
  </si>
  <si>
    <t>222002</t>
  </si>
  <si>
    <t>222009</t>
  </si>
  <si>
    <t>152205</t>
  </si>
  <si>
    <t>124001</t>
  </si>
  <si>
    <t>124002</t>
  </si>
  <si>
    <t>124003</t>
  </si>
  <si>
    <t>124004</t>
  </si>
  <si>
    <t>224006</t>
  </si>
  <si>
    <t>124007</t>
  </si>
  <si>
    <t>124010</t>
  </si>
  <si>
    <t>224020</t>
  </si>
  <si>
    <t>224008</t>
  </si>
  <si>
    <t>224009</t>
  </si>
  <si>
    <t>224018</t>
  </si>
  <si>
    <t>224012</t>
  </si>
  <si>
    <t>224013</t>
  </si>
  <si>
    <t>224019</t>
  </si>
  <si>
    <t>224015</t>
  </si>
  <si>
    <t>152408</t>
  </si>
  <si>
    <t>125001</t>
  </si>
  <si>
    <t>125002</t>
  </si>
  <si>
    <t>125004</t>
  </si>
  <si>
    <t>125003</t>
  </si>
  <si>
    <t>225008</t>
  </si>
  <si>
    <t>225009</t>
  </si>
  <si>
    <t>225010</t>
  </si>
  <si>
    <t>225007</t>
  </si>
  <si>
    <t>225005</t>
  </si>
  <si>
    <t>225013</t>
  </si>
  <si>
    <t>225018</t>
  </si>
  <si>
    <t>225015</t>
  </si>
  <si>
    <t>225014</t>
  </si>
  <si>
    <t>225016</t>
  </si>
  <si>
    <t>152509</t>
  </si>
  <si>
    <t>231001</t>
  </si>
  <si>
    <t>231002</t>
  </si>
  <si>
    <t>231003</t>
  </si>
  <si>
    <t>153121</t>
  </si>
  <si>
    <t>132001</t>
  </si>
  <si>
    <t>132002</t>
  </si>
  <si>
    <t>132003</t>
  </si>
  <si>
    <t>132004</t>
  </si>
  <si>
    <t>132005</t>
  </si>
  <si>
    <t>132006</t>
  </si>
  <si>
    <t>232014</t>
  </si>
  <si>
    <t>132008</t>
  </si>
  <si>
    <t>132009</t>
  </si>
  <si>
    <t>137001</t>
  </si>
  <si>
    <t>137041</t>
  </si>
  <si>
    <t>137002</t>
  </si>
  <si>
    <t>137003</t>
  </si>
  <si>
    <t>137004</t>
  </si>
  <si>
    <t>137005</t>
  </si>
  <si>
    <t>137006</t>
  </si>
  <si>
    <t>137007</t>
  </si>
  <si>
    <t>137008</t>
  </si>
  <si>
    <t>137010</t>
  </si>
  <si>
    <t>137011</t>
  </si>
  <si>
    <t>137012</t>
  </si>
  <si>
    <t>137013</t>
  </si>
  <si>
    <t>137014</t>
  </si>
  <si>
    <t>137015</t>
  </si>
  <si>
    <t>137017</t>
  </si>
  <si>
    <t>137018</t>
  </si>
  <si>
    <t>137019</t>
  </si>
  <si>
    <t>137022</t>
  </si>
  <si>
    <t>137023</t>
  </si>
  <si>
    <t>137024</t>
  </si>
  <si>
    <t>137025</t>
  </si>
  <si>
    <t>137026</t>
  </si>
  <si>
    <t>137027</t>
  </si>
  <si>
    <t>137028</t>
  </si>
  <si>
    <t>137029</t>
  </si>
  <si>
    <t>137030</t>
  </si>
  <si>
    <t>137031</t>
  </si>
  <si>
    <t>137032</t>
  </si>
  <si>
    <t>137033</t>
  </si>
  <si>
    <t>137035</t>
  </si>
  <si>
    <t>137036</t>
  </si>
  <si>
    <t>137037</t>
  </si>
  <si>
    <t>137038</t>
  </si>
  <si>
    <t>137039</t>
  </si>
  <si>
    <t>137040</t>
  </si>
  <si>
    <t>120002</t>
  </si>
  <si>
    <t>120003</t>
  </si>
  <si>
    <t>120005</t>
  </si>
  <si>
    <t>152002</t>
  </si>
  <si>
    <t>120009</t>
  </si>
  <si>
    <t>152001</t>
  </si>
  <si>
    <t>120011</t>
  </si>
  <si>
    <t>220014</t>
  </si>
  <si>
    <t>220017</t>
  </si>
  <si>
    <t>220012</t>
  </si>
  <si>
    <t>220015</t>
  </si>
  <si>
    <t>220016</t>
  </si>
  <si>
    <t>220013</t>
  </si>
  <si>
    <t>220020</t>
  </si>
  <si>
    <t>220019</t>
  </si>
  <si>
    <t>220023</t>
  </si>
  <si>
    <t>220022</t>
  </si>
  <si>
    <t>123002</t>
  </si>
  <si>
    <t>123003</t>
  </si>
  <si>
    <t>123004</t>
  </si>
  <si>
    <t>123006</t>
  </si>
  <si>
    <t>223013</t>
  </si>
  <si>
    <t>223011</t>
  </si>
  <si>
    <t>223007</t>
  </si>
  <si>
    <t>223012</t>
  </si>
  <si>
    <t>223010</t>
  </si>
  <si>
    <t>129001</t>
  </si>
  <si>
    <t>129002</t>
  </si>
  <si>
    <t>129004</t>
  </si>
  <si>
    <t>129005</t>
  </si>
  <si>
    <t>129010</t>
  </si>
  <si>
    <t>129011</t>
  </si>
  <si>
    <t>229009</t>
  </si>
  <si>
    <t>229012</t>
  </si>
  <si>
    <t>229013</t>
  </si>
  <si>
    <t>229014</t>
  </si>
  <si>
    <t>229015</t>
  </si>
  <si>
    <t>229017</t>
  </si>
  <si>
    <t>229016</t>
  </si>
  <si>
    <t>229021</t>
  </si>
  <si>
    <t>229018</t>
  </si>
  <si>
    <t>226017</t>
  </si>
  <si>
    <t>226009</t>
  </si>
  <si>
    <t>226018</t>
  </si>
  <si>
    <t>226008</t>
  </si>
  <si>
    <t>226014</t>
  </si>
  <si>
    <t>226013</t>
  </si>
  <si>
    <t>226019</t>
  </si>
  <si>
    <t>226016</t>
  </si>
  <si>
    <t>226002</t>
  </si>
  <si>
    <t>226005</t>
  </si>
  <si>
    <t>226010</t>
  </si>
  <si>
    <t>226001</t>
  </si>
  <si>
    <t>226006</t>
  </si>
  <si>
    <t>226012</t>
  </si>
  <si>
    <t>226003</t>
  </si>
  <si>
    <t>226007</t>
  </si>
  <si>
    <t>226004</t>
  </si>
  <si>
    <t>226020</t>
  </si>
  <si>
    <t>226015</t>
  </si>
  <si>
    <t>226011</t>
  </si>
  <si>
    <t>130001</t>
  </si>
  <si>
    <t>230003</t>
  </si>
  <si>
    <t>230005</t>
  </si>
  <si>
    <t>230006</t>
  </si>
  <si>
    <t>230007</t>
  </si>
  <si>
    <t>230004</t>
  </si>
  <si>
    <t>153019</t>
  </si>
  <si>
    <t>437001</t>
  </si>
  <si>
    <t>326011</t>
  </si>
  <si>
    <t>228006</t>
  </si>
  <si>
    <t>228008</t>
  </si>
  <si>
    <t>228009</t>
  </si>
  <si>
    <t>228007</t>
  </si>
  <si>
    <t>228004</t>
  </si>
  <si>
    <t>228005</t>
  </si>
  <si>
    <t>228002</t>
  </si>
  <si>
    <t>228003</t>
  </si>
  <si>
    <t>228010</t>
  </si>
  <si>
    <t>228012</t>
  </si>
  <si>
    <t>228011</t>
  </si>
  <si>
    <t>152816</t>
  </si>
  <si>
    <t>234001</t>
  </si>
  <si>
    <t>234002</t>
  </si>
  <si>
    <t>234003</t>
  </si>
  <si>
    <t>221001</t>
  </si>
  <si>
    <t>221002</t>
  </si>
  <si>
    <t>221003</t>
  </si>
  <si>
    <t>152103</t>
  </si>
  <si>
    <t>138011</t>
  </si>
  <si>
    <t>138012</t>
  </si>
  <si>
    <t>138013</t>
  </si>
  <si>
    <t>138014</t>
  </si>
  <si>
    <t>138015</t>
  </si>
  <si>
    <t>138016</t>
  </si>
  <si>
    <t>138009</t>
  </si>
  <si>
    <t>138006</t>
  </si>
  <si>
    <t>138004</t>
  </si>
  <si>
    <t>138005</t>
  </si>
  <si>
    <t>138003</t>
  </si>
  <si>
    <t>138007</t>
  </si>
  <si>
    <t>138008</t>
  </si>
  <si>
    <t>138002</t>
  </si>
  <si>
    <t>138028</t>
  </si>
  <si>
    <t>138079</t>
  </si>
  <si>
    <t>138080</t>
  </si>
  <si>
    <t>138017</t>
  </si>
  <si>
    <t>138063</t>
  </si>
  <si>
    <t>138019</t>
  </si>
  <si>
    <t>138021</t>
  </si>
  <si>
    <t>138022</t>
  </si>
  <si>
    <t>138023</t>
  </si>
  <si>
    <t>138024</t>
  </si>
  <si>
    <t>138025</t>
  </si>
  <si>
    <t>153834</t>
  </si>
  <si>
    <t>138073</t>
  </si>
  <si>
    <t>138027</t>
  </si>
  <si>
    <t>138029</t>
  </si>
  <si>
    <t>138030</t>
  </si>
  <si>
    <t>138031</t>
  </si>
  <si>
    <t>138032</t>
  </si>
  <si>
    <t>138033</t>
  </si>
  <si>
    <t>138034</t>
  </si>
  <si>
    <t>138035</t>
  </si>
  <si>
    <t>138036</t>
  </si>
  <si>
    <t>138037</t>
  </si>
  <si>
    <t>138039</t>
  </si>
  <si>
    <t>138041</t>
  </si>
  <si>
    <t>138042</t>
  </si>
  <si>
    <t>138043</t>
  </si>
  <si>
    <t>138044</t>
  </si>
  <si>
    <t>138045</t>
  </si>
  <si>
    <t>138046</t>
  </si>
  <si>
    <t>138047</t>
  </si>
  <si>
    <t>138049</t>
  </si>
  <si>
    <t>138050</t>
  </si>
  <si>
    <t>138051</t>
  </si>
  <si>
    <t>138052</t>
  </si>
  <si>
    <t>138053</t>
  </si>
  <si>
    <t>138055</t>
  </si>
  <si>
    <t>138056</t>
  </si>
  <si>
    <t>138058</t>
  </si>
  <si>
    <t>138061</t>
  </si>
  <si>
    <t>138062</t>
  </si>
  <si>
    <t>138064</t>
  </si>
  <si>
    <t>138065</t>
  </si>
  <si>
    <t>138066</t>
  </si>
  <si>
    <t>138067</t>
  </si>
  <si>
    <t>138068</t>
  </si>
  <si>
    <t>138072</t>
  </si>
  <si>
    <t>138074</t>
  </si>
  <si>
    <t>138075</t>
  </si>
  <si>
    <t>138077</t>
  </si>
  <si>
    <t>138078</t>
  </si>
  <si>
    <t>138020</t>
  </si>
  <si>
    <t>153833</t>
  </si>
  <si>
    <t>153832</t>
  </si>
  <si>
    <t>236001</t>
  </si>
  <si>
    <t>236002</t>
  </si>
  <si>
    <t>236003</t>
  </si>
  <si>
    <t>236004</t>
  </si>
  <si>
    <t>236028</t>
  </si>
  <si>
    <t>236005</t>
  </si>
  <si>
    <t>236006</t>
  </si>
  <si>
    <t>236007</t>
  </si>
  <si>
    <t>236008</t>
  </si>
  <si>
    <t>236009</t>
  </si>
  <si>
    <t>236010</t>
  </si>
  <si>
    <t>236011</t>
  </si>
  <si>
    <t>236012</t>
  </si>
  <si>
    <t>136013</t>
  </si>
  <si>
    <t>236014</t>
  </si>
  <si>
    <t>236015</t>
  </si>
  <si>
    <t>236016</t>
  </si>
  <si>
    <t>236017</t>
  </si>
  <si>
    <t>236018</t>
  </si>
  <si>
    <t>236019</t>
  </si>
  <si>
    <t>236020</t>
  </si>
  <si>
    <t>236021</t>
  </si>
  <si>
    <t>236022</t>
  </si>
  <si>
    <t>236023</t>
  </si>
  <si>
    <t>236024</t>
  </si>
  <si>
    <t>236025</t>
  </si>
  <si>
    <t>236026</t>
  </si>
  <si>
    <t>236027</t>
  </si>
  <si>
    <t>236030</t>
  </si>
  <si>
    <t>236031</t>
  </si>
  <si>
    <t>236032</t>
  </si>
  <si>
    <t>236033</t>
  </si>
  <si>
    <t>153630</t>
  </si>
  <si>
    <t>153628</t>
  </si>
  <si>
    <t>153629</t>
  </si>
  <si>
    <t>Допустимые варианты ответов/всего заданий</t>
  </si>
  <si>
    <t>СЧЁТЕСЛИ(СМЕЩ(F$25;0;0;$A$23;1);$E24)</t>
  </si>
  <si>
    <t>Наименование ОО</t>
  </si>
  <si>
    <t>Кол-во ОО</t>
  </si>
  <si>
    <t>Кол-во классов</t>
  </si>
  <si>
    <t>Кол-во по списку</t>
  </si>
  <si>
    <t>Кол-во выполнявших работу</t>
  </si>
  <si>
    <t>Успешность выполнения работы</t>
  </si>
  <si>
    <t>Низкий уровень</t>
  </si>
  <si>
    <r>
      <rPr>
        <b/>
        <sz val="12"/>
        <rFont val="Times New Roman"/>
        <family val="1"/>
        <charset val="204"/>
      </rPr>
      <t>Пониженный</t>
    </r>
    <r>
      <rPr>
        <sz val="12"/>
        <rFont val="Times New Roman"/>
        <family val="1"/>
        <charset val="204"/>
      </rPr>
      <t xml:space="preserve"> </t>
    </r>
    <r>
      <rPr>
        <b/>
        <sz val="12"/>
        <rFont val="Times New Roman"/>
        <family val="1"/>
        <charset val="204"/>
      </rPr>
      <t>уровень</t>
    </r>
  </si>
  <si>
    <t>Базовый уровень</t>
  </si>
  <si>
    <t>Повышенный уровень</t>
  </si>
  <si>
    <t>Высокий уровень</t>
  </si>
  <si>
    <r>
      <t xml:space="preserve">Итоговый балл </t>
    </r>
    <r>
      <rPr>
        <b/>
        <sz val="12"/>
        <rFont val="Calibri"/>
        <family val="2"/>
        <charset val="204"/>
      </rPr>
      <t>∑</t>
    </r>
  </si>
  <si>
    <t>Средний тестовый балл</t>
  </si>
  <si>
    <t>Процент выполнения задания базового уровня</t>
  </si>
  <si>
    <t>Балл за задания повышенного уровня ∑</t>
  </si>
  <si>
    <t xml:space="preserve">Средний балл за задания повышенного уровня </t>
  </si>
  <si>
    <t>Процент от максимального балла за  задания повышенного уровня</t>
  </si>
  <si>
    <t>Минимальный балл за работу</t>
  </si>
  <si>
    <t>Максимальный балл за работу</t>
  </si>
  <si>
    <t>ВСЕГО</t>
  </si>
  <si>
    <t>Максимально-возможный балл</t>
  </si>
  <si>
    <t>Общий</t>
  </si>
  <si>
    <t>Вид школы</t>
  </si>
  <si>
    <t>Кол-во уроков</t>
  </si>
  <si>
    <t>УМК</t>
  </si>
  <si>
    <t>BJ</t>
  </si>
  <si>
    <t xml:space="preserve">кол-во </t>
  </si>
  <si>
    <t>Цвета вкладок</t>
  </si>
  <si>
    <t>Для заполнения</t>
  </si>
  <si>
    <t>желтый</t>
  </si>
  <si>
    <t>Рабочие листы - скрыть</t>
  </si>
  <si>
    <t>серый</t>
  </si>
  <si>
    <t>Обработка на уровне школы, МОУО, края</t>
  </si>
  <si>
    <t>оранжевый</t>
  </si>
  <si>
    <t>Обработка на уровне края</t>
  </si>
  <si>
    <t>зеленый</t>
  </si>
  <si>
    <t>Анализ результатов на уровне класса, школы, МОУО, края</t>
  </si>
  <si>
    <t>красный</t>
  </si>
  <si>
    <t>Анализ результатов на уровне класса</t>
  </si>
  <si>
    <t>синий</t>
  </si>
  <si>
    <t>Ключи (не обрабатываются, но должны быть видны)</t>
  </si>
  <si>
    <t>голубой</t>
  </si>
  <si>
    <t>Ожидаемая решаемость</t>
  </si>
  <si>
    <t>Доля учащихся, справившихся с заданием полностью</t>
  </si>
  <si>
    <t>Хабаровский край</t>
  </si>
  <si>
    <t>Успешность (среднее)</t>
  </si>
  <si>
    <t>Всего:</t>
  </si>
  <si>
    <t>Уникальных:</t>
  </si>
  <si>
    <t>Все</t>
  </si>
  <si>
    <t>Уникальные</t>
  </si>
  <si>
    <t>МБОУ СОШ № 2 г. Амурска Амурского муниципального района Хабаровского края</t>
  </si>
  <si>
    <t>МБОУ СОШ № 3 г. Амурска Амурского муниципального района Хабаровского края</t>
  </si>
  <si>
    <t>МБОУ ООШ № 5 имени Романа Александровича Турского г. Амурска Амурского муниципального района Хабаровского края</t>
  </si>
  <si>
    <t>МБОУ СОШ № 6 г. Амурска Амурского муниципального района Хабаровского края</t>
  </si>
  <si>
    <t>МБОУ СОШ № 9 г. Амурска Амурского муниципального района Хабаровского края</t>
  </si>
  <si>
    <t>МБОУ СОШ № 3 поселка Эльбан Амурского муниципального района Хабаровского края</t>
  </si>
  <si>
    <t>МБОУ СОШ пос. Литовко Амурского муниципального района Хабаровского края</t>
  </si>
  <si>
    <t>МБОУ СОШ села Вознесенское Амурского муниципального района Хабаровского края</t>
  </si>
  <si>
    <t>МБОУ СОШ пос. Известковый Амурского муниципального района Хабаровского края</t>
  </si>
  <si>
    <t>МБОУ СОШ пос. Санболи Амурского муниципального района Хабаровского края</t>
  </si>
  <si>
    <t>МБОУ СОШ пос. Лесной Амурского муниципального района Хабаровского края</t>
  </si>
  <si>
    <t>МБОУ СОШ пос. Тейсин Амурского муниципального района Хабаровского края</t>
  </si>
  <si>
    <t>МБОУ СОШ села Болонь Амурского муниципального района Хабаровского края</t>
  </si>
  <si>
    <t>МБОУ СОШ села Ачан Амурского муниципального района Хабаровского края</t>
  </si>
  <si>
    <t>МБОУ ООШ села Джуен Амурского муниципального района Хабаровского края</t>
  </si>
  <si>
    <t>МБОУ ООШ села Омми Амурского муниципального района Хабаровского края</t>
  </si>
  <si>
    <t>Выпускники прошлых лет</t>
  </si>
  <si>
    <t>МКОУ СОШ с. Аян Аяно-Майского муниципального района Хабаровского края</t>
  </si>
  <si>
    <t>МКОУ СОШ с. Нелькан Аяно-Майского муниципального района Хабаровского края</t>
  </si>
  <si>
    <t>МКОУ ООШ с. Джигда Аяно-Майского муниципального района Хабаровского края</t>
  </si>
  <si>
    <t>МБОУ ООШ № 3 г. Бикина Бикинского муниципального района Хабаровского края</t>
  </si>
  <si>
    <t>МБОУ ООШ № 5 города Бикина Бикинского муниципального района Хабаровского края</t>
  </si>
  <si>
    <t>МБОУ СОШ № 6 г. Бикина Бикинского муниципального района Хабаровского края</t>
  </si>
  <si>
    <t>МБОУ ООШ № 53 г. Бикина Бикинского муниципального района Хабаровского края</t>
  </si>
  <si>
    <t>МБОУ СОШ сельского поселения «Село Лончаково» Бикинского муниципального района Хабаровского края</t>
  </si>
  <si>
    <t>МБОУ ООШ Оренбургского сельского поселения Бикинского муниципального района Хабаровского края</t>
  </si>
  <si>
    <t>МБОУ ООШ сельского поселения «Село Лесопильное» Бикинского муниципального района Хабаровского края</t>
  </si>
  <si>
    <t>МБОУ СОШ Лермонтовского сельского поселения Бикинского муниципального района Хабаровского края</t>
  </si>
  <si>
    <t>Выпускники очно-заочных классов МБОУ СОШ № 6 г. Бикина Бикинского муниципального района Хабаровского края</t>
  </si>
  <si>
    <t>МБОУ СОШ № 2 городского поселения «Рабочий поселок Ванино» Ванинского муниципального района Хабаровского края</t>
  </si>
  <si>
    <t>МБОУ СОШ № 3 городского поселения «Рабочий поселок Ванино» Ванинского муниципального района Хабаровского края</t>
  </si>
  <si>
    <t>МБОУ СОШ № 4 городского поселения «Рабочий поселок Ванино» Ванинского муниципального района Хабаровского края</t>
  </si>
  <si>
    <t>МБОУ СОШ Высокогорненского городского поселения Ванинского муниципального района Хабаровского края</t>
  </si>
  <si>
    <t>МБОУ СОШ городского поселения «Рабочий поселок Октябрьский» Ванинского муниципального района Хабаровского края</t>
  </si>
  <si>
    <t>МБОУ СОШ сельского поселения «Поселок Монгохто» Ванинского муниципального района Хабаровского края</t>
  </si>
  <si>
    <t>МБОУ СОШ Кенадского сельского поселения Ванинского муниципального района Хабаровского края</t>
  </si>
  <si>
    <t>МБОУ СОШ Тулучинского сельского поселения Ванинского муниципального района Хабаровского края</t>
  </si>
  <si>
    <t>МБОУ СОШ сельского поселения «Поселок Тумнин» Ванинского муниципального района Хабаровского края</t>
  </si>
  <si>
    <t>МБОУ СОШ Даттинского сельского поселения Ванинского муниципального района Хабаровского края</t>
  </si>
  <si>
    <t>МБОУ СОШ Уська-Орочского сельского поселения Ванинского муниципального района Хабаровского края</t>
  </si>
  <si>
    <t>МБОУ СОШ сельского поселения «Поселок Токи» Ванинского муниципального района Хабаровского края</t>
  </si>
  <si>
    <t>МБОУ В(С)ОШ школа № 1 городского поселения «Рабочий поселок Ванино» Ванинского муниципального района Хабаровского края</t>
  </si>
  <si>
    <t>МБОУ «Многопрофильный лицей» городского поселения «Рабочий поселок Чегдомын» Верхнебуреинского муниципального района Хабаровского края</t>
  </si>
  <si>
    <t>МБОУ СОШ № 6 городского поселения «Рабочий поселок Чегдомын» Верхнебуреинского муниципального района Хабаровского края</t>
  </si>
  <si>
    <t>МБОУ СОШ № 10 городского поселения «Рабочий поселок Чегдомын» Верхнебуреинского муниципального района Хабаровского края</t>
  </si>
  <si>
    <t>МБОУ СОШ № 11 им. А.А. Абрамова Новоургальского городского поселения Верхнебуреинского муниципального района Хабаровского края</t>
  </si>
  <si>
    <t>МБОУ СОШ № 17 Тырминского сельского поселения Верхнебуреинского муниципального района Хабаровского края</t>
  </si>
  <si>
    <t>МБОУ СОШ № 20 им. В.В. Куприянова Сулукского сельского поселения Верхнебуреинского муниципального района Хабаровского края</t>
  </si>
  <si>
    <t xml:space="preserve">Выпускники очно-заочных классов МБОУ СОШ № 6 городского поселения «Рабочий поселок Чегдомын» Верхнебуреинского муниципального района Хабаровского края </t>
  </si>
  <si>
    <t xml:space="preserve">Выпускники очно-заочных классов МБОУ СОШ № 11 им. А.А. Абрамова Новоургальского городского поселения Верхнебуреинского муниципального района Хабаровского края </t>
  </si>
  <si>
    <t>МБОУ СОШ № 1 г. Вяземского Вяземского муниципального района Хабаровского края</t>
  </si>
  <si>
    <t>МБОУ СОШ № 2 г. Вяземского Вяземского муниципального района Хабаровского края</t>
  </si>
  <si>
    <t>МБОУ ООШ № 3 г. Вяземского Вяземского муниципального района Хабаровского края</t>
  </si>
  <si>
    <t>МБОУ СОШ № 20 г. Вяземского Вяземского муниципального района Хабаровского края</t>
  </si>
  <si>
    <t>МБОУ СОШ № 1 пос. Дормидонтовка Вяземского муниципального района Хабаровского края</t>
  </si>
  <si>
    <t>МБОУ СОШ с. Шереметьево Вяземского муниципального района Хабаровского края</t>
  </si>
  <si>
    <t>МБОУ СОШ с. Аван Вяземского муниципального района  Хабаровского края</t>
  </si>
  <si>
    <t>МБОУ ООШ с. Котиково Вяземского муниципального района Хабаровского края</t>
  </si>
  <si>
    <t>МБОУ ООШ с. Дормидонтовка Вяземского муниципального района Хабаровского края</t>
  </si>
  <si>
    <t>МБОУ ООШ с. Глебово Вяземского муниципального района Хабаровского края</t>
  </si>
  <si>
    <t>МБОУ ООШ с. Капитоновка Вяземского муниципального района Хабаровского края</t>
  </si>
  <si>
    <t>МБОУ ООШ п. Шумный Вяземского муниципального района Хабаровского края</t>
  </si>
  <si>
    <t>МБОУ ООШ с. Отрадное Вяземского муниципального района Хабаровского края</t>
  </si>
  <si>
    <t>Выпускники очно-заочных классов МБОУ СОШ № 20 г. Вяземского Вяземского муниципального района Хабаровского края</t>
  </si>
  <si>
    <t>Комсомольский муниципальный район</t>
  </si>
  <si>
    <t>МБОУ СОШ Гурского сельского поселения Комсомольского муниципального района Хабаровского края</t>
  </si>
  <si>
    <t>МБОУ СОШ сельского поселения «Село Большая Картель» Комсомольского муниципального района Хабаровского края</t>
  </si>
  <si>
    <t>МБОУ СОШ Нижнехалбинского сельского поселения Комсомольского муниципального района Хабаровского края</t>
  </si>
  <si>
    <t>МБОУ СОШ Нижнетамбовского сельского поселения  Комсомольского муниципального района Хабаровского края</t>
  </si>
  <si>
    <t>МБОУ СОШ Селихинского сельского поселения  Комсомольского муниципального района Хабаровского края</t>
  </si>
  <si>
    <t>МБОУ СОШ Уктурского сельского поселения  Комсомольского муниципального района Хабаровского края</t>
  </si>
  <si>
    <t>МБОУ СОШ Ягодненского сельского поселения Комсомольского муниципального района Хабаровского края</t>
  </si>
  <si>
    <t>МБОУ СОШ сельского поселения «Поселок Молодежный» Комсомольского муниципального района Хабаровского края</t>
  </si>
  <si>
    <t>МБОУ СОШ № 1 сельского поселения «Село Хурба» Комсомольского муниципального района Хабаровского края</t>
  </si>
  <si>
    <t>МБОУ СОШ Снежненского сельского поселения Комсомольского муниципального района Хабаровского края</t>
  </si>
  <si>
    <t>МБОУ ООШ сельского поселения «Село Боктор» Комсомольского муниципального района Хабаровского края</t>
  </si>
  <si>
    <t>МБОУ СОШ Кенайского сельского поселения Комсомольского муниципального района Хабаровского края</t>
  </si>
  <si>
    <t>МБОУ СОШ №2 сельского поселения «Село Пивань» Комсомольского муниципального района Хабаровского края</t>
  </si>
  <si>
    <t>МБОУ СОШ сельского поселения «Село Новый Мир» Комсомольского муниципального района Хабаровского края</t>
  </si>
  <si>
    <t>МБОУ СОШ № 2 сельского поселения «Село Хурба» Комсомольского муниципального района Хабаровского края</t>
  </si>
  <si>
    <t>МБОУ СОШ № 1 сельского поселения «Село Пивань» Комсомольского муниципального района Хабаровского края</t>
  </si>
  <si>
    <t xml:space="preserve">федеральное государственное казенное общеобразовательное учреждение  «СОШ № 140» </t>
  </si>
  <si>
    <t>МБОУ СОШ № 1 рабочего поселка Переяславка муниципального района имени Лазо Хабаровского края</t>
  </si>
  <si>
    <t>МБОУ СОШ № 2 рабочего поселка Переяславка муниципального района имени Лазо Хабаровского края</t>
  </si>
  <si>
    <t>МБОУ СОШ № 1 рабочего поселка Хор муниципального района имени Лазо Хабаровского края</t>
  </si>
  <si>
    <t>МБОУ ООШ № 2 рабочего поселка Хор муниципального района имени Лазо Хабаровского края</t>
  </si>
  <si>
    <t>МБОУ СОШ № 3 рабочего поселка Хор муниципального района имени Лазо Хабаровского края</t>
  </si>
  <si>
    <t>МБОУ СОШ рабочего поселка Мухен муниципального района имени Лазо Хабаровского края</t>
  </si>
  <si>
    <t>МБОУ СОШ села Георгиевка муниципального района имени Лазо Хабаровского края</t>
  </si>
  <si>
    <t>МБОУ СОШ села Могилевка муниципального района имени Лазо Хабаровского края</t>
  </si>
  <si>
    <t>МБОУ СОШ поселка Сидима муниципального района имени Лазо Хабаровского края</t>
  </si>
  <si>
    <t>МБОУ СОШ села Бичевая муниципального района имени Лазо Хабаровского края</t>
  </si>
  <si>
    <t xml:space="preserve">МБОУ СОШ имени А.В. Суворова поселка Новостройка муниципального района имени Лазо Хабаровского края </t>
  </si>
  <si>
    <t>МБОУ СОШ села Соколовка муниципального района имени Лазо Хабаровского края</t>
  </si>
  <si>
    <t>МБОУ СОШ села Полетное муниципального района имени Лазо Хабаровского края</t>
  </si>
  <si>
    <t>МБОУ СОШ поселка Обор муниципального района имени Лазо Хабаровского края</t>
  </si>
  <si>
    <t>МБОУ СОШ села Гвасюги муниципального района имени Лазо Хабаровского края</t>
  </si>
  <si>
    <t>МБОУ СОШ поселка Золотой муниципального района имени Лазо Хабаровского края</t>
  </si>
  <si>
    <t>МБОУ СОШ села Святогорье муниципального района имени Лазо Хабаровского края</t>
  </si>
  <si>
    <t>МБОУ СОШ села Черняево муниципального района имени Лазо Хабаровского края</t>
  </si>
  <si>
    <t>МБОУ СОШ поселка Дурмин муниципального района имени Лазо Хабаровского края</t>
  </si>
  <si>
    <t>МБОУ СОШ поселка Сукпай муниципального района имени Лазо Хабаровского края</t>
  </si>
  <si>
    <t>МБОУ СОШ села Кругликово муниципального района имени Лазо Хабаровского края</t>
  </si>
  <si>
    <t>МБОУ СОШ поселка Сита муниципального района имени Лазо Хабаровского края</t>
  </si>
  <si>
    <t xml:space="preserve">Филиал МБОУ ООШ поселка Долми, расположенный в  посёлке Катэн муниципального района имени Лазо Хабаровского края </t>
  </si>
  <si>
    <t xml:space="preserve">МБОУ ООШ поселка Среднехорский муниципального района имени Лазо Хабаровского края </t>
  </si>
  <si>
    <t xml:space="preserve">МБОУ ООШ поселка Солонцовый муниципального района имени Лазо Хабаровского края </t>
  </si>
  <si>
    <t xml:space="preserve">МБОУ ООШ села Гродеково муниципального района имени Лазо Хабаровского края </t>
  </si>
  <si>
    <t xml:space="preserve">МБОУ ООШ поселка Долми муниципального района имени Лазо Хабаровского края  </t>
  </si>
  <si>
    <t>Выпускники очно-заочных классов МБОУ СОШ № 1 рабочего поселка Переяславка муниципального района имени Лазо Хабаровского края</t>
  </si>
  <si>
    <t xml:space="preserve">МБОУ «СОШ с. Лидога» </t>
  </si>
  <si>
    <t xml:space="preserve">МБОУ СОШ №1 сельского поселения «Село Троицкое» Нанайского муниципального района Хабаровского края </t>
  </si>
  <si>
    <t>МКОУ СОШ Дубовомысского сельского поселения Нанайского муниципального района Хабаровского края</t>
  </si>
  <si>
    <t>МКОУ ООШ Арсеньевского сельского поселения Нанайского муниципального района Хабаровского края</t>
  </si>
  <si>
    <t>МБОУ СОШ № 1 г. Николаевска-на-Амуре Хабаровского края</t>
  </si>
  <si>
    <t>МБОУ СОШ № 2 имени Героя Советского Союза  В.П. Чкалова г. Николаевска-на-Амуре Хабаровского края</t>
  </si>
  <si>
    <t>МБОУ СОШ № 4 г. Николаевска-на-Амуре Хабаровского края</t>
  </si>
  <si>
    <t>МБОУ СОШ № 5 г. Николаевска-на-Амуре Хабаровского края</t>
  </si>
  <si>
    <t>МБОУ ООШ с. Оремиф Николаевского муниципального района Хабаровского края</t>
  </si>
  <si>
    <t>Выпускники очно-заочных классов МБОУ СОШ № 5 г. Николаевска-на-Амуре Хабаровского края</t>
  </si>
  <si>
    <t>МКОУ СОШ № 1 городского поселения «Рабочий поселок Охотск»</t>
  </si>
  <si>
    <t>МКОУ СОШ Булгинского сельского поселения</t>
  </si>
  <si>
    <t>МКОУ ООШ сельского поселения «Поселок Новое Устье»</t>
  </si>
  <si>
    <t>МКОУ СОШ сельского поселения «Село Вострецово»</t>
  </si>
  <si>
    <t xml:space="preserve">МКОУ СОШ Аркинского сельского поселения </t>
  </si>
  <si>
    <t>МКОУ СОШ Инского сельского поселения</t>
  </si>
  <si>
    <t>МКОУ вечерняя (сменная) общеобразовательная школа городского поселения «Рабочий поселок Охотск»</t>
  </si>
  <si>
    <t>МБОУ СОШ села имени Полины Осипенко муниципального района имени Полины Осипенко Хабаровского края</t>
  </si>
  <si>
    <t>МБОУ СОШ села Бриакан муниципального района имени Полины Осипенко Хабаровского края</t>
  </si>
  <si>
    <t>МБОУ СОШ посёлка Херпучи муниципального района имени Полины Осипенко Хабаровского края</t>
  </si>
  <si>
    <t>МБУОО СОШ № 1 г. Советская Гавань</t>
  </si>
  <si>
    <t>МБУОО ООШ № 2 г. Советская Гавань</t>
  </si>
  <si>
    <t>МБОУ СОШ № 3 имени А.И. Томилина Советско-Гаванского муниципального района</t>
  </si>
  <si>
    <t>МБУОО СОШ № 5 г. Советская Гавань</t>
  </si>
  <si>
    <t>МБУОО СОШ № 6 рабочего поселка Лососина Советско-Гаванского муниципального района</t>
  </si>
  <si>
    <t>МБУОО ООШ № 8 г. Советская Гавань</t>
  </si>
  <si>
    <t>МБУОО СОШ № 15 рабочего поселка Майский Советско-Гаванского муниципального района</t>
  </si>
  <si>
    <t>МБОУ СОШ № 16 рабочего поселка Заветы Ильича Советско-Гаванского муниципального района</t>
  </si>
  <si>
    <t>МБУОО ООШ № 14 рабочего посёлка Майский Советско-Гаванского муниципального района Хабаровского края</t>
  </si>
  <si>
    <t>МБУОО ООШ № 12 Гаткинского сельского поселения Советско-Гаванского муниципального района</t>
  </si>
  <si>
    <t xml:space="preserve">МКУОО В(С)ОШ № 2 при Федеральном казённом учреждении «Исправительная колония № 5 Управления Федеральной службы исполнения наказаний по Хабаровскому краю» </t>
  </si>
  <si>
    <t>Выпускники очно-заочных классов Муниципального бюджетного учреждения общеобразовательной организации СОШ № 5 г. Советская Гавань</t>
  </si>
  <si>
    <t>МБОУ СОШ № 1 рабочего поселка Солнечный Солнечного муниципального района Хабаровского края</t>
  </si>
  <si>
    <t>МБОУ ООШ № 2 рабочего поселка Солнечный Солнечного муниципального района Хабаровского края</t>
  </si>
  <si>
    <t>МБОУ СОШ № 3 рабочего поселка Солнечный Солнечного муниципального района Хабаровского края</t>
  </si>
  <si>
    <t>МБОУ ООШ рабочего поселка Горный Солнечного муниципального района Хабаровского края</t>
  </si>
  <si>
    <t>МБОУ СОШ поселка Харпичан Солнечного муниципального района Хабаровского края</t>
  </si>
  <si>
    <t>МБОУ СОШ поселка Горин Солнечного муниципального района Хабаровского края</t>
  </si>
  <si>
    <t>МБОУ СОШ поселка Дуки Солнечного муниципального района Хабаровского края</t>
  </si>
  <si>
    <t>МБОУ СОШ им. Акима Самара села Кондон Солнечного муниципального района Хабаровского края</t>
  </si>
  <si>
    <t>МБОУ СОШ поселка Березовый Солнечного муниципального района Хабаровского края</t>
  </si>
  <si>
    <t>МБОУ СОШ села Эворон Солнечного муниципального района Хабаровского края</t>
  </si>
  <si>
    <t>МБОУ СОШ поселка Хурмули Солнечного муниципального района Хабаровского края</t>
  </si>
  <si>
    <t>МБОУ СОШ поселка Джамку Солнечного муниципального района Хабаровского края</t>
  </si>
  <si>
    <t>МБОУ ООШ поселка Амгунь Солнечного муниципального района Хабаровского края</t>
  </si>
  <si>
    <t>Выпускники очно – заочных классов МБОУ СОШ № 3 рабочего поселка Солнечный Солнечного муниципального района Хабаровского края</t>
  </si>
  <si>
    <t>Выпускники учебно – консультационного пункта МБОУ СОШ поселка Горин Солнечного муниципального района Хабаровского края</t>
  </si>
  <si>
    <t>МБОУ вечерняя (сменная)  общеобразовательная школа поселка Березовый Солнечного муниципального района Хабаровского края</t>
  </si>
  <si>
    <t>МКОУ СОШ с. Чумикан Тугуро-Чумиканского муниципального района Хабаровского края</t>
  </si>
  <si>
    <t>МКОУ основная  общеобразовательная школа с. Тугур Тугуро-Чумиканского муниципального района Хабаровского края</t>
  </si>
  <si>
    <t>МКОУ основная  общеобразовательная школа с. Удское Тугуро-Чумиканского муниципального района Хабаровского края</t>
  </si>
  <si>
    <t>МБОУ СОШ с. Сусанино Ульчского муниципального района Хабаровского края</t>
  </si>
  <si>
    <t>МБОУ СОШ сельского поселения «Село Богородское»  Ульчского муниципального района Хабаровского края</t>
  </si>
  <si>
    <t>МБОУ СОШ с. Тахта Тахтинского сельского поселения Ульчского муниципального района Хабаровского края</t>
  </si>
  <si>
    <t>МБОУ СОШ сельского поселения «Село Булава» Ульчского муниципального района Хабаровского края</t>
  </si>
  <si>
    <t>МБОУ СОШ п. Де-Кастри Де-Кастринского сельского поселения Ульчского муниципального района Хабаровского края</t>
  </si>
  <si>
    <t>МБОУ СОШ с. Киселевка Ульчского муниципального района Хабаровского края</t>
  </si>
  <si>
    <t>МБОУ СОШ с. Большие Санники Санниковского сельского поселения Ульчского муниципального района Хабаровского края</t>
  </si>
  <si>
    <t>МБОУ СОШ с. Солонцы Солонцовского сельского поселения Ульчского муниципального района Хабаровского края</t>
  </si>
  <si>
    <t>МБОУ СОШ сельского поселения «Село Софийск» Ульчского муниципального района Хабаровского края</t>
  </si>
  <si>
    <t>МБОУ СОШ сельского поселения «Поселок Циммермановка» Ульчского муниципального района Хабаровского края</t>
  </si>
  <si>
    <t>МБОУ СОШ п. Быстринск Быстринского сельского поселения Ульчского муниципального района Хабаровского края</t>
  </si>
  <si>
    <t>МБОУ СОШ п. Тыр Тырского сельского поселения Ульчского муниципального района Хабаровского края</t>
  </si>
  <si>
    <t>МБОУ СОШ п. Мариинский рейд Мариинского сельского поселения Ульчского муниципального района Хабаровского края</t>
  </si>
  <si>
    <t>МБОУ СОШ сельского поселения «Село Дуди» Ульчского муниципального района Хабаровского края</t>
  </si>
  <si>
    <t xml:space="preserve">МБОУ ООШ с.Савинское Савинского сельского поселения Ульчского муниципального района Хабаровского края </t>
  </si>
  <si>
    <t>Выпускники очно-заочных классов МБОУ СОШ сельского поселения «Село Богородское»  Ульчского муниципального района Хабаровского края</t>
  </si>
  <si>
    <t>МКОУ СОШ рп. Корфовский Хабаровского муниципального района Хабаровского края</t>
  </si>
  <si>
    <t>МКОУ СОШ с. Бычиха Хабаровского муниципального района Хабаровского края</t>
  </si>
  <si>
    <t>МКОУ СОШ с. Восточное Хабаровского муниципального района Хабаровского края</t>
  </si>
  <si>
    <t>МКОУ СОШ с. Вятское Хабаровского муниципального района Хабаровского края</t>
  </si>
  <si>
    <t>МКОУ СОШ с. Галкино Хабаровского муниципального района Хабаровского края</t>
  </si>
  <si>
    <t>МКОУ СОШ с. Гаровка-2 Хабаровского муниципального района Хабаровского края</t>
  </si>
  <si>
    <t>МКОУ СОШ с. Дружба Хабаровского муниципального района Хабаровского края</t>
  </si>
  <si>
    <t>МКОУ СОШ с. Елабуга Хабаровского муниципального района Хабаровского края</t>
  </si>
  <si>
    <t>МКОУ СОШ с. Ильинка Хабаровского муниципального района Хабаровского края</t>
  </si>
  <si>
    <t>МКОУ СОШ с. Калинка Хабаровского муниципального района Хабаровского края</t>
  </si>
  <si>
    <t>МКОУ СОШ № 1 с. Князе-Волконское Хабаровского муниципального района Хабаровского края</t>
  </si>
  <si>
    <t>МКОУ СОШ № 2 с. Князе-Волконское-1 Хабаровского муниципального района Хабаровского края</t>
  </si>
  <si>
    <t>МКОУ СОШ с. Корсаково-1 Хабаровского муниципального района Хабаровского края</t>
  </si>
  <si>
    <t>МКОУ СОШ п. Кукан Хабаровского муниципального района Хабаровского края</t>
  </si>
  <si>
    <t>МКОУ СОШ с. Малышево Хабаровского муниципального района Хабаровского края</t>
  </si>
  <si>
    <t>МКОУ СОШ с. Мирное Хабаровского муниципального района Хабаровского края</t>
  </si>
  <si>
    <t>МКОУ СОШ с. Мичуринское Хабаровского муниципального района Хабаровского края</t>
  </si>
  <si>
    <t>МКОУ СОШ с. Новокуровка Хабаровского муниципального района Хабаровского края</t>
  </si>
  <si>
    <t>МКОУ СОШ №1 с. Некрасовка Хабаровского муниципального района Хабаровского края</t>
  </si>
  <si>
    <t>МКОУ СОШ № 2 с. Некрасовка Хабаровского муниципального района Хабаровского края</t>
  </si>
  <si>
    <t>МКОУ СОШ с. Осиновая Речка Хабаровского муниципального района Хабаровского края</t>
  </si>
  <si>
    <t>МКОУ СОШ п. Победа Хабаровского муниципального района Хабаровского края</t>
  </si>
  <si>
    <t>МКОУ СОШ с. Ракитное Хабаровского муниципального района Хабаровского края</t>
  </si>
  <si>
    <t>МКОУ  СОШ с. Сергеевка Хабаровского муниципального района Хабаровского края</t>
  </si>
  <si>
    <t>МКОУ  СОШ с. Сикачи-Алян Хабаровского муниципального района Хабаровского края</t>
  </si>
  <si>
    <t>МКОУ  СОШ с. Таежное Хабаровского муниципального района Хабаровского края</t>
  </si>
  <si>
    <t>МКОУ  СОШ с. Тополево Хабаровского муниципального района Хабаровского края</t>
  </si>
  <si>
    <t>МКОУ СОШ с. Гаровка-1 Хабаровского муниципального района Хабаровского края</t>
  </si>
  <si>
    <t>МКОУ ООШ с. Благодатное Хабаровского муниципального района Хабаровского края</t>
  </si>
  <si>
    <t>МКОУ ООШ п. Догордон Хабаровского муниципального района Хабаровского края</t>
  </si>
  <si>
    <t>МКОУ ООШ с. Казакевичево Хабаровского муниципального района Хабаровского края</t>
  </si>
  <si>
    <t>МКОУ ООШ с. Матвеевка Хабаровского муниципального района Хабаровского края</t>
  </si>
  <si>
    <t xml:space="preserve">ФКОУ «СОШ № 162» при в/ч 25625 </t>
  </si>
  <si>
    <t>МКВ(С)ОУ В(С)ОШ с. Тополево Хабаровского муниципального района Хабаровского края</t>
  </si>
  <si>
    <t>МКВ(С)ОУ В(С)ОШ № 12 с. Заозерное Хабаровского муниципального района Хабаровского края</t>
  </si>
  <si>
    <t>МОУ гимназия № 1</t>
  </si>
  <si>
    <t>МОУ СОШ № 3</t>
  </si>
  <si>
    <t>МОУ СОШ № 4 имени героя Советского Союза Хоменко И.С.</t>
  </si>
  <si>
    <t>МОУ СОШ № 5</t>
  </si>
  <si>
    <t>МОУ СОШ № 6</t>
  </si>
  <si>
    <t>МОУ СОШ № 7</t>
  </si>
  <si>
    <t>МОУ СОШ № 8</t>
  </si>
  <si>
    <t>МОУ гимназия № 9</t>
  </si>
  <si>
    <t>МОУ СОШ № 13</t>
  </si>
  <si>
    <t>МОУ СОШ № 14</t>
  </si>
  <si>
    <t>МОУ СОШ № 15</t>
  </si>
  <si>
    <t>МОУ СОШ с углубленным изучением отдельных предметов № 16</t>
  </si>
  <si>
    <t>МОУ СОШ № 19</t>
  </si>
  <si>
    <t>МОУ СОШ с углубленным изучением предметов художественно-эстетического цикла № 23</t>
  </si>
  <si>
    <t>МОУ СОШ № 24</t>
  </si>
  <si>
    <t>МОУ СОШ № 27</t>
  </si>
  <si>
    <t>МОУ СОШ № 28</t>
  </si>
  <si>
    <t>МОУ ООШ №29</t>
  </si>
  <si>
    <t>МОУ СОШ № 30</t>
  </si>
  <si>
    <t>МОУ СОШ № 31</t>
  </si>
  <si>
    <t>МОУ СОШ № 32</t>
  </si>
  <si>
    <t>МОУ Лицей № 33</t>
  </si>
  <si>
    <t xml:space="preserve">МОУ СОШ № 34 </t>
  </si>
  <si>
    <t>МОУ СОШ № 35 имени Героя Советского Союза В.П. Чкалова</t>
  </si>
  <si>
    <t>МОУ СОШ № 36</t>
  </si>
  <si>
    <t>МОУ СОШ № 37</t>
  </si>
  <si>
    <t>МОУ СОШ № 38</t>
  </si>
  <si>
    <t>МОУ СОШ № 42</t>
  </si>
  <si>
    <t>МОУ  гимназия № 45</t>
  </si>
  <si>
    <t>МОУ СОШ № 50</t>
  </si>
  <si>
    <t>МОУ СОШ № 51</t>
  </si>
  <si>
    <t>МОУ СОШ № 53</t>
  </si>
  <si>
    <t>МОУ СОШ № 62</t>
  </si>
  <si>
    <t>МБОУ лицей № 1</t>
  </si>
  <si>
    <t>Лицей при ФГБОУ ВПО «Комсомольский-на-Амуре государственный технический университет»</t>
  </si>
  <si>
    <t>Выпускники очно-заочных классов МОУ СОШ № 14</t>
  </si>
  <si>
    <t>МАОУ многопрофильный лицей</t>
  </si>
  <si>
    <t xml:space="preserve">МБОУ лицей «РИТМ»  </t>
  </si>
  <si>
    <t>МАОУ г. Хабаровска «Лицей инновационных технологий»</t>
  </si>
  <si>
    <t xml:space="preserve">МАОУ лицей «Ступени»  </t>
  </si>
  <si>
    <t>МБОУ лицей «Вектор»</t>
  </si>
  <si>
    <t>МБОУ гимназия № 1</t>
  </si>
  <si>
    <t>МАОУ гимназия восточных языков № 4</t>
  </si>
  <si>
    <t>МБОУ гимназия № 5</t>
  </si>
  <si>
    <t xml:space="preserve">МАОУ гимназия № 6  </t>
  </si>
  <si>
    <t xml:space="preserve">МБОУ гимназия № 7  </t>
  </si>
  <si>
    <t>МБОУ гимназия № 8</t>
  </si>
  <si>
    <t>МАОУ СОШ № 1 имени Героя Советского Союза В.П. Чкалова</t>
  </si>
  <si>
    <t>МБОУ СОШ № 6</t>
  </si>
  <si>
    <t xml:space="preserve">МБОУ СОШ № 9  </t>
  </si>
  <si>
    <t>МБОУ СОШ с углубленным изучением отдельных предметов № 11</t>
  </si>
  <si>
    <t>МБОУ СОШ № 12</t>
  </si>
  <si>
    <t>МБОУ СОШ № 13</t>
  </si>
  <si>
    <t xml:space="preserve">МБОУ СОШ № 16  </t>
  </si>
  <si>
    <t>МБОУ кадетская школа № 1 имени Ф.Ф. Ушакова города Хабаровска</t>
  </si>
  <si>
    <t>МБОУ СОШ № 24 им. Дмитрия Желудкова</t>
  </si>
  <si>
    <t>МБОУ СОШ № 29</t>
  </si>
  <si>
    <t xml:space="preserve">МБОУ СОШ № 30  </t>
  </si>
  <si>
    <t xml:space="preserve">МБОУ СОШ № 32  </t>
  </si>
  <si>
    <t xml:space="preserve">МБОУ СОШ № 38  </t>
  </si>
  <si>
    <t xml:space="preserve">МБОУ СОШ № 39  </t>
  </si>
  <si>
    <t xml:space="preserve">МАОУ г. Хабаровска «Средняя школа № 40»  </t>
  </si>
  <si>
    <t>МАОУ СОШ № 41</t>
  </si>
  <si>
    <t>МБОУ СОШ № 43</t>
  </si>
  <si>
    <t xml:space="preserve">МБОУ СОШ № 44  </t>
  </si>
  <si>
    <t xml:space="preserve">МБОУ СОШ № 46  </t>
  </si>
  <si>
    <t>МБОУ СОШ № 47 имени Героя Российской Федерации Владимира Александровича Тамгина</t>
  </si>
  <si>
    <t>МАОУ г. Хабаровска «Средняя школа № 51 имени Михаила Захаровича Петрицы»</t>
  </si>
  <si>
    <t xml:space="preserve">МБОУ СОШ № 52  </t>
  </si>
  <si>
    <t xml:space="preserve">МБОУ СОШ № 56  </t>
  </si>
  <si>
    <t>МБОУ СОШ № 58</t>
  </si>
  <si>
    <t>МБОУ СОШ № 62</t>
  </si>
  <si>
    <t xml:space="preserve">МБОУ СОШ № 63  </t>
  </si>
  <si>
    <t>МАОУ г. Хабаровска «Средняя школа № 3»</t>
  </si>
  <si>
    <t>МБОУ СОШ № 67 имени Героя Российской Федерации В.Н. Шатова</t>
  </si>
  <si>
    <t xml:space="preserve">МБОУ СОШ № 68  </t>
  </si>
  <si>
    <t xml:space="preserve">МБОУ СОШ № 70  </t>
  </si>
  <si>
    <t xml:space="preserve">МБОУ СОШ № 72  </t>
  </si>
  <si>
    <t xml:space="preserve">МБОУ СОШ № 76  </t>
  </si>
  <si>
    <t xml:space="preserve">МАОУ СОШ № 77  </t>
  </si>
  <si>
    <t xml:space="preserve">МБОУ СОШ № 15 имени Пяти Героев Советского Союза  </t>
  </si>
  <si>
    <t>МБОУ СОШ № 85</t>
  </si>
  <si>
    <t xml:space="preserve">МБОУ СОШ № 87  </t>
  </si>
  <si>
    <t>МБОУ СОШ № 1 п. Березовка</t>
  </si>
  <si>
    <t xml:space="preserve">МБОУ СОШ № 2 п. Березовка  </t>
  </si>
  <si>
    <t xml:space="preserve">МБОУ ООШ № 7 </t>
  </si>
  <si>
    <t>Лицей ФГБОУ ВПО «Дальневосточного университета путей сообщения» г. Хабаровска</t>
  </si>
  <si>
    <t>Частное общеобразовательное учреждение СОШ «Алые паруса»</t>
  </si>
  <si>
    <t>Выпускники очно-заочных классов МБОУ СОШ № 13</t>
  </si>
  <si>
    <t xml:space="preserve">Выпускники очно-заочных классов МБОУ СОШ № 38  </t>
  </si>
  <si>
    <t>МБОУ НОШ № 1 поселка Эльбан Амурского муниципального района Хабаровского края</t>
  </si>
  <si>
    <t>МБОУ НОШ № 7 г. Амурска Амурского муниципального района Хабаровского края</t>
  </si>
  <si>
    <t>МКОУ НОШ с. Аим Аяно-Майского муниципального района Хабаровского края</t>
  </si>
  <si>
    <t>МБОУ для детей дошкольного и младшего школьного возраста начальная школа – детский сад сельского поселения «Село Пушкино» Бикинского муниципального района Хабаровского края</t>
  </si>
  <si>
    <t>МБОУ НОШ № 23 г. Бикина Бикинского муниципального района Хабаровского края</t>
  </si>
  <si>
    <t>МБОУ НОШ села Екатеринославка муниципального района имени Лазо Хабаровского края</t>
  </si>
  <si>
    <t>МБОУ НОШ села Киинск муниципального района имени Лазо Хабаровского края</t>
  </si>
  <si>
    <t>МБОУ НОШ рабочего поселка Переяславка муниципального района имени Лазо Хабаровского края</t>
  </si>
  <si>
    <t>Филиал МБОУ ООШ поселка Долми, расположенный в посёлке Южный, муниципального района имени Лазо Хабаровского края</t>
  </si>
  <si>
    <t>МБОУ НОШ № 3 сельского поселения «Село Троицкое» Нанайского муниципального района Хабаровского края</t>
  </si>
  <si>
    <t>МКОУ для детей дошкольного и младшего школьного возраста начальная школа – детский сад с. Даерга Найхинского сельского поселения Нанайского муниципального района Хабаровского края</t>
  </si>
  <si>
    <t>МКОУ для детей дошкольного и младшего школьного возраста начальная школа – детский сад Инского сельского поселения Охотского муниципального района</t>
  </si>
  <si>
    <t>МБОУ НОШ села Владимировка муниципального района имени Полины Осипенко Хабаровского края</t>
  </si>
  <si>
    <t>Филиал МБОУ СОШ поселка Березовый Солнечного муниципального района Хабаровского края</t>
  </si>
  <si>
    <t>МКОУ НОШ с. Неран Тугуро-Чумиканского муниципального района Хабаровского края</t>
  </si>
  <si>
    <t>МБОУ для детей дошкольного и младшего школьного возраста начальная школа – детский сад п. Решающий Ульчского муниципального района Хабаровского края</t>
  </si>
  <si>
    <t>МБОУ для детей дошкольного и младшего школьного возраста начальная школа – детский сад сельского поселения «Село Ухта» Ульчского муниципального района Хабаровского края</t>
  </si>
  <si>
    <t>МБОУ для детей дошкольного и младшего школьного возраста начальная школа – детский сад сельского поселения «Село Калиновка» Ульчского муниципального района Хабаровского края</t>
  </si>
  <si>
    <t>МБОУ для детей дошкольного и младшего школьного возраста начальная школа – детский сад с. Кальма Ульчского муниципального района Хабаровского края</t>
  </si>
  <si>
    <t>МКОУ для детей дошкольного и младшего школьного возраста начальная школа – детский сад «Радуга» с. Краснореченское Хабаровского муниципального района Хабаровского края</t>
  </si>
  <si>
    <t xml:space="preserve">МКОУ для детей дошкольного и младшего школьного возраста начальная школа – детский сад с. Улика-Национальное Хабаровского муниципального района Хабаровского края </t>
  </si>
  <si>
    <t>МКОУ НОШ с. Федоровка Хабаровского муниципального района Хабаровского края</t>
  </si>
  <si>
    <t>МАОУ начальная  общеобразовательная школа «Открытие»</t>
  </si>
  <si>
    <t>МАОУ НОШ «Первые шаги»</t>
  </si>
  <si>
    <t>МБОУ г. Хабаровска «Начальная школа – детский сад № 14»</t>
  </si>
  <si>
    <t>КГКС(К)ОУ для обучающихся, воспитанников с ограниченными возможностями здоровья «Специальная (коррекционная) общеобразовательная школа V вида № 2»</t>
  </si>
  <si>
    <t>120006</t>
  </si>
  <si>
    <t>720011</t>
  </si>
  <si>
    <t>720021</t>
  </si>
  <si>
    <t>140020</t>
  </si>
  <si>
    <t>140021</t>
  </si>
  <si>
    <t>122004</t>
  </si>
  <si>
    <t>122006</t>
  </si>
  <si>
    <t>722004</t>
  </si>
  <si>
    <t>140022</t>
  </si>
  <si>
    <t>123005</t>
  </si>
  <si>
    <t>223008</t>
  </si>
  <si>
    <t>223009</t>
  </si>
  <si>
    <t>723016</t>
  </si>
  <si>
    <t>140023</t>
  </si>
  <si>
    <t>224011</t>
  </si>
  <si>
    <t>224021</t>
  </si>
  <si>
    <t>724004</t>
  </si>
  <si>
    <t>724010</t>
  </si>
  <si>
    <t>140024</t>
  </si>
  <si>
    <t>725004</t>
  </si>
  <si>
    <t>140025</t>
  </si>
  <si>
    <t>226021</t>
  </si>
  <si>
    <t>140026</t>
  </si>
  <si>
    <t>227008</t>
  </si>
  <si>
    <t>227014</t>
  </si>
  <si>
    <t>227027</t>
  </si>
  <si>
    <t>227031</t>
  </si>
  <si>
    <t>727001</t>
  </si>
  <si>
    <t>140027</t>
  </si>
  <si>
    <t>140028</t>
  </si>
  <si>
    <t>729005</t>
  </si>
  <si>
    <t>140029</t>
  </si>
  <si>
    <t>730008</t>
  </si>
  <si>
    <t>140030</t>
  </si>
  <si>
    <t>140031</t>
  </si>
  <si>
    <t>132012</t>
  </si>
  <si>
    <t>732001</t>
  </si>
  <si>
    <t>732004</t>
  </si>
  <si>
    <t>140032</t>
  </si>
  <si>
    <t>233013</t>
  </si>
  <si>
    <t>733003</t>
  </si>
  <si>
    <t>733006</t>
  </si>
  <si>
    <t>140033</t>
  </si>
  <si>
    <t>140034</t>
  </si>
  <si>
    <t>235015</t>
  </si>
  <si>
    <t>735002</t>
  </si>
  <si>
    <t>140035</t>
  </si>
  <si>
    <t>336012</t>
  </si>
  <si>
    <t>736029</t>
  </si>
  <si>
    <t>736030</t>
  </si>
  <si>
    <t>140036</t>
  </si>
  <si>
    <t>437003</t>
  </si>
  <si>
    <t>737011</t>
  </si>
  <si>
    <t>140037</t>
  </si>
  <si>
    <t>138010</t>
  </si>
  <si>
    <t>138095</t>
  </si>
  <si>
    <t>338013</t>
  </si>
  <si>
    <t>438005</t>
  </si>
  <si>
    <t>438006</t>
  </si>
  <si>
    <t>438007</t>
  </si>
  <si>
    <t>738033</t>
  </si>
  <si>
    <t>738034</t>
  </si>
  <si>
    <t>738025</t>
  </si>
  <si>
    <t>738042</t>
  </si>
  <si>
    <t>140038</t>
  </si>
  <si>
    <t>152736</t>
  </si>
  <si>
    <t>152814</t>
  </si>
  <si>
    <t>152918</t>
  </si>
  <si>
    <t>153335</t>
  </si>
  <si>
    <t>153423</t>
  </si>
  <si>
    <t>900001</t>
  </si>
  <si>
    <t>900002</t>
  </si>
  <si>
    <t>900003</t>
  </si>
  <si>
    <t>900004</t>
  </si>
  <si>
    <t>900005</t>
  </si>
  <si>
    <t>900006</t>
  </si>
  <si>
    <t>НАЗВАНИЕ</t>
  </si>
  <si>
    <t>Коды проверяемых результатов</t>
  </si>
  <si>
    <t>Выполнение работы (вариант)</t>
  </si>
  <si>
    <t>1,2,3</t>
  </si>
  <si>
    <t>АНКЕТА УЧИТЕЛЯ</t>
  </si>
  <si>
    <t>Ввод_данных</t>
  </si>
  <si>
    <t>Ответы_учащихся</t>
  </si>
  <si>
    <t>Общий свод</t>
  </si>
  <si>
    <t>Результаты_итог</t>
  </si>
  <si>
    <t>Распределение_участников</t>
  </si>
  <si>
    <t>Размах_балла</t>
  </si>
  <si>
    <t>Коридор</t>
  </si>
  <si>
    <t>Результаты</t>
  </si>
  <si>
    <t>План</t>
  </si>
  <si>
    <t>Сравнение_части</t>
  </si>
  <si>
    <t>Анализ_содержание</t>
  </si>
  <si>
    <t>Анализ_умения</t>
  </si>
  <si>
    <t>Анализ_задания</t>
  </si>
  <si>
    <t>Анализ_ученик</t>
  </si>
  <si>
    <t>Рабочий</t>
  </si>
  <si>
    <t>Диаграмма_рез</t>
  </si>
  <si>
    <t>Диаграмма_сравнение</t>
  </si>
  <si>
    <t>Диаграмма_задания</t>
  </si>
  <si>
    <t>Диаграмма_распределение</t>
  </si>
  <si>
    <t>Коды проверяемых элементов содержания</t>
  </si>
  <si>
    <t>набрали 3 балла</t>
  </si>
  <si>
    <t>проверяется экспертом</t>
  </si>
  <si>
    <t>720002</t>
  </si>
  <si>
    <t xml:space="preserve">Учебно-консультационный пункт № 1 при  МБОУ СОШ № 2 г. Амурска </t>
  </si>
  <si>
    <t>Учебно - консультационный пункт при  МБОУ СОШ № 3 поселка Эльбан Амурского муниципального района Хабаровского края</t>
  </si>
  <si>
    <t>Учебно-консультационный пункт № 2 при ФКУ ИК - 14</t>
  </si>
  <si>
    <t>723006</t>
  </si>
  <si>
    <t>Вечерние классы МБОУ  СОШ городского поселения «Рабочий поселок Октябрьский» Ванинского муниципального районы Хабаровского края</t>
  </si>
  <si>
    <t>723007</t>
  </si>
  <si>
    <t>Вечерние классы МБОУ  СОШ сельского поселения «Поселок Монгохто» Ванинского муниципального районы Хабаровского края</t>
  </si>
  <si>
    <t>МБОУ СОШ № 2 городского поселения «Рабочий поселок Чегдомын» Верхнебуреинского муниципального района Хабаровского края</t>
  </si>
  <si>
    <t>МБОУ ООШ № 5 п. ЦЭС городского поселения «Рабочий поселок Чегдомын» Верхнебуреинского муниципального района Хабаровского края</t>
  </si>
  <si>
    <t>МБОУ СОШ № 9 сельского поселения «Поселок Софийск» Верхнебуреинского муниципального района Хабаровского края</t>
  </si>
  <si>
    <t>МБОУ СОШ № 14 им. В.Н. Захарова Чекундинского сельского поселения  Верхнебуреинского муниципального района Хабаровского края</t>
  </si>
  <si>
    <t>МБОУ ООШ № 16 Аланапского сельского поселения Верхнебуреинского муниципального района Хабаровского края</t>
  </si>
  <si>
    <t>МБОУ СОШ № 19 сельского поселения «Поселок Алонка» Верхнебуреинского муниципального района Хабаровского края</t>
  </si>
  <si>
    <t>МБОУ СОШ № 22  им. С.Н. Пальчука сельского поселения «Поселок Этыркэн» Верхнебуреинского муниципального района Хабаровского края</t>
  </si>
  <si>
    <t>МБОУ ООШ № 18 сельского поселения п. Солони Сулукского сельского поселения Верхнебуреинского муниципального района Хабаровского края</t>
  </si>
  <si>
    <t>МБОУ ООШ № 21 сельского  поселения «Поселок Герби» Верхнебуреинского муниципального района Хабаровского края</t>
  </si>
  <si>
    <t>МБОУ ООШ № 12 с.Согда Согдинского сельского поселения Верхнебуреинского муниципального района Хабаровского края</t>
  </si>
  <si>
    <t>МБОУ ООШ № 15 ст. Зимовьё Тырминского сельского поселения Верхнебуреинского муниципального района Хабаровского края</t>
  </si>
  <si>
    <t>МБОУ ООШ с. Красицкое Вяземского муниципального района Хабаровского края</t>
  </si>
  <si>
    <t>МБОУ ООШ  сельского поселения «Село Верхняя Эконь» Комсомольского муниципального района Хабаровского края</t>
  </si>
  <si>
    <t>МБОУ ООШ Галичного сельского поселения Комсомольского муниципального района Хабаровского края</t>
  </si>
  <si>
    <t>МБОУ СОШ Гайтерского сельского поселения Комсомольского муниципального района Хабаровского края</t>
  </si>
  <si>
    <t>МБОУ ООШ сельского поселения «Село Даппы» Комсомольского муниципального района Хабаровского края</t>
  </si>
  <si>
    <t>МБОУ ООШ Бельговского сельского поселения Комсомольского муниципального района Хабаровского края</t>
  </si>
  <si>
    <t>МБОУ ООШ имени Тимофея Ивина сельского поселения «Село Иннокентьевка» Нанайского муниципального района Хабаровского края</t>
  </si>
  <si>
    <t xml:space="preserve">МБОУ ООШ сельского поселения «Село Дада» Нанайского муниципального района Хабаровского края  </t>
  </si>
  <si>
    <t xml:space="preserve">МБОУ СОШ сельского поселения «Посёлок Джонка» Нанайского муниципального района Хабаровского края   </t>
  </si>
  <si>
    <t xml:space="preserve">МБОУ СОШ сельского поселения «Село Маяк» Нанайского муниципального района Хабаровского края </t>
  </si>
  <si>
    <t>МБОУ СОШ имени Героя Российской Федерации Максима Пассара Найхинского сельского поселения Нанайского муниципального района Хабаровского края</t>
  </si>
  <si>
    <t>МБОУ ООШ Синдинского сельского поселения Нанайского муниципального района Хабаровского края</t>
  </si>
  <si>
    <t>МБОУ ООШ имени Григория Ходжера Верхненергенского сельского поселения Нанайского муниципального района Хабаровского края</t>
  </si>
  <si>
    <t>МБОУ СОШ р.п. Многовершинный Николаевского муниципального района Хабаровского края</t>
  </si>
  <si>
    <t>МБОУ СОШ р.п. Лазарев Николаевского муниципального района Хабаровского края</t>
  </si>
  <si>
    <t>МБОУ СОШ № 5 п. Маго Николаевского муниципального района Хабаровского края</t>
  </si>
  <si>
    <t xml:space="preserve">МБОУ СОШ с. Иннокентьевка Николаевского муниципального района Хабаровского края </t>
  </si>
  <si>
    <t>МБОУ СОШ с. Константиновка Николаевского муниципального  района Хабаровского края</t>
  </si>
  <si>
    <t>МБОУ СОШ с. Красное Николаевского муниципального района Хабаровского края</t>
  </si>
  <si>
    <t>МБОУ ООШ с. Нигирь Николаевского муниципального района Хабаровского края</t>
  </si>
  <si>
    <t>МБОУ ООШ п. Нижнее Пронге Николаевского муниципального района Хабаровского края</t>
  </si>
  <si>
    <t>МБОУ ООШ с. Чля Николаевского муниципального района Хабаровского края</t>
  </si>
  <si>
    <t>МБОУ ООШ п. Пуир Николаевского муниципального района Хабаровского края</t>
  </si>
  <si>
    <t>733010</t>
  </si>
  <si>
    <t>МОУ Центр образования имени Героя Советского Союза А. П. Маресьева "Открытие"</t>
  </si>
  <si>
    <t>МОУ СШ с кадетскими классами № 22</t>
  </si>
  <si>
    <t xml:space="preserve">ЧОУ «Школа-интернат № 30 среднего общего образования открытого акционерного общества «Российские Железные Дороги» </t>
  </si>
  <si>
    <t xml:space="preserve">МАОУ «Математический лицей» </t>
  </si>
  <si>
    <t>МАОУ Военно-морской лицей имени адмирала флота Н.Д. Сергеева</t>
  </si>
  <si>
    <t>МАОУ «Политехнический лицей» имени Героя Советского Союза И.И. Стрельникова</t>
  </si>
  <si>
    <t xml:space="preserve">МАОУ «Экономическая гимназия»  </t>
  </si>
  <si>
    <t xml:space="preserve">МАОУ гимназия № 3 имени М.Ф. Панькова   </t>
  </si>
  <si>
    <t xml:space="preserve">МАОУ «СШ «Успех»  </t>
  </si>
  <si>
    <t>МАОУ «СШ № 10»</t>
  </si>
  <si>
    <t>МАОУ «СШ № 19»</t>
  </si>
  <si>
    <t>МБОУ «СШ № 23»</t>
  </si>
  <si>
    <t xml:space="preserve">МАОУ «СШ № 26»  </t>
  </si>
  <si>
    <t xml:space="preserve">МАОУ «СШ № 27»  </t>
  </si>
  <si>
    <t>МАОУ «СШ № 33»</t>
  </si>
  <si>
    <t xml:space="preserve">МАОУ «СШ № 35»  </t>
  </si>
  <si>
    <t xml:space="preserve">МАОУ «СШ № 37»  </t>
  </si>
  <si>
    <t>МБОУ «СШ № 49 имени Героев-даманцев»</t>
  </si>
  <si>
    <t xml:space="preserve">МАОУ «СШ № 55»  </t>
  </si>
  <si>
    <t>МАОУ «СШ № 66»</t>
  </si>
  <si>
    <t>МАОУ СШ с углубленным изучением отдельных предметов № 80</t>
  </si>
  <si>
    <t>МБОУ «СШ № 83»</t>
  </si>
  <si>
    <t>Частное образовательное учреждение «СШ «Азимут»</t>
  </si>
  <si>
    <t>ЧОУ «ШКОЛА «ТАЛАНТ»</t>
  </si>
  <si>
    <t>438008</t>
  </si>
  <si>
    <t>ЧОУ «СОШ с этнокультурным еврейским компонентом образования с углубленным изучением отдельных предметов «Ор Авнер»</t>
  </si>
  <si>
    <t xml:space="preserve">МБОУ «Вечерняя школа № 10» </t>
  </si>
  <si>
    <t xml:space="preserve">МБОУ «Вечерняя школа № 22» </t>
  </si>
  <si>
    <t>МБОУ НОШ № 1 сельского поселения «Село Усть – Ургал» Верхнебуреинского муниципального района Хабаровского края</t>
  </si>
  <si>
    <t>МБОУ начальная школа – детский сад с. Видное Вяземского муниципального района Хабаровского края</t>
  </si>
  <si>
    <t>МБОУ начальная школа – детский сад п. Озерпах Николаевского муниципального района Хабаровского края</t>
  </si>
  <si>
    <t>КГБОУ реализующее адаптированные основные общеобразовательные программы «Школа - интернат № 1»</t>
  </si>
  <si>
    <t>КГБОУ реализующее адаптированные основные общеобразовательные программы «Школа - интернат № 2»</t>
  </si>
  <si>
    <t>КГКОУ реализующее адаптированные основные общеобразовательные программы «Школа № 4»</t>
  </si>
  <si>
    <t>КГОУ реализующее адаптированные основные общеобразовательные программы «Школа - интернат № 6»</t>
  </si>
  <si>
    <t>КГКОУ реализующее адаптированные основные общеобразовательные программы «Школа № 5»</t>
  </si>
  <si>
    <t>900007</t>
  </si>
  <si>
    <t xml:space="preserve">КГАОУ «Краевой центр образования» </t>
  </si>
  <si>
    <t>900008</t>
  </si>
  <si>
    <t xml:space="preserve">КГБОУ «Хабаровский краевой центр психолого - педагогической, медицинской и социальной помощи» </t>
  </si>
  <si>
    <t>900009</t>
  </si>
  <si>
    <t xml:space="preserve">КГКОУ «Школа № 1» </t>
  </si>
  <si>
    <t>Балл за задания базового уровня ∑</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</si>
  <si>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</si>
  <si>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</si>
  <si>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</si>
  <si>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</si>
  <si>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</si>
  <si>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</si>
  <si>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</si>
  <si>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</si>
  <si>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</si>
  <si>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</si>
  <si>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</si>
  <si>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</si>
  <si>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</si>
  <si>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</si>
  <si>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</si>
  <si>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</si>
  <si>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</si>
  <si>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</si>
  <si>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</si>
  <si>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</si>
  <si>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</si>
  <si>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</si>
  <si>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</si>
  <si>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</si>
  <si>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</si>
  <si>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</si>
  <si>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</si>
  <si>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</si>
  <si>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</si>
  <si>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Часть 1</t>
  </si>
  <si>
    <t>Часть 2</t>
  </si>
  <si>
    <t>Распределение участников по уровням освоения учебного материала (11 класс, 2016/2017 учебный год)</t>
  </si>
  <si>
    <t>Основные умения и способы действий</t>
  </si>
  <si>
    <t>Выполнили частично</t>
  </si>
  <si>
    <t>Задание выполненой частично (1, 2 из 3 возможных)</t>
  </si>
  <si>
    <t>НЕТ</t>
  </si>
  <si>
    <t>РЕЗУЛЬТАТЫ ВЫПОЛНЕНИЯ КОНТРОЛЬНОЙ РАБОТЫ ПО ОБЩЕСТВОЗНАНИЮ (результаты учащисхя)</t>
  </si>
  <si>
    <t>Результаты выполнения  работы по обществознанию по отдельным заданиям (11 класс, 2016/2017 учебного года)</t>
  </si>
  <si>
    <r>
      <t xml:space="preserve">Кол-во </t>
    </r>
    <r>
      <rPr>
        <b/>
        <u/>
        <sz val="10"/>
        <rFont val="Cambria"/>
        <family val="1"/>
        <charset val="204"/>
        <scheme val="major"/>
      </rPr>
      <t xml:space="preserve">заданий </t>
    </r>
    <r>
      <rPr>
        <b/>
        <sz val="10"/>
        <rFont val="Cambria"/>
        <family val="1"/>
        <charset val="204"/>
        <scheme val="major"/>
      </rPr>
      <t>базового уровня (максимальное кол-во баллов - 17)</t>
    </r>
  </si>
  <si>
    <r>
      <t xml:space="preserve">Кол-во </t>
    </r>
    <r>
      <rPr>
        <b/>
        <u/>
        <sz val="10"/>
        <rFont val="Cambria"/>
        <family val="1"/>
        <charset val="204"/>
      </rPr>
      <t xml:space="preserve">баллов </t>
    </r>
    <r>
      <rPr>
        <b/>
        <sz val="10"/>
        <rFont val="Cambria"/>
        <family val="1"/>
        <charset val="204"/>
      </rPr>
      <t>за задания повышенного уровня (максимальное кол-во баллов 27)</t>
    </r>
  </si>
  <si>
    <t>ИТОГОВЫЙ БАЛЛ (максимальное кол-во баллов 44)</t>
  </si>
  <si>
    <t>наблюдение</t>
  </si>
  <si>
    <t>суждение</t>
  </si>
  <si>
    <t>социальная стратификация</t>
  </si>
  <si>
    <t>социальная группа</t>
  </si>
  <si>
    <t>4, 5, 6, 7, 8, 9, 11, 13, 14, 15, 16, 17, 18, 19, 20</t>
  </si>
  <si>
    <t>21, 22, 23</t>
  </si>
  <si>
    <r>
      <rPr>
        <b/>
        <sz val="12"/>
        <rFont val="Times New Roman"/>
        <family val="1"/>
        <charset val="204"/>
      </rPr>
      <t xml:space="preserve">Низкий </t>
    </r>
    <r>
      <rPr>
        <sz val="10"/>
        <rFont val="Times New Roman"/>
        <family val="1"/>
        <charset val="204"/>
      </rPr>
      <t>(0-5 заданий базового уровня, 0-27 баллов за задания повышенного уровня)</t>
    </r>
  </si>
  <si>
    <r>
      <rPr>
        <b/>
        <sz val="12"/>
        <rFont val="Times New Roman"/>
        <family val="1"/>
        <charset val="204"/>
      </rPr>
      <t>Пониженный</t>
    </r>
    <r>
      <rPr>
        <sz val="12"/>
        <rFont val="Times New Roman"/>
        <family val="1"/>
        <charset val="204"/>
      </rPr>
      <t xml:space="preserve"> </t>
    </r>
    <r>
      <rPr>
        <sz val="10"/>
        <rFont val="Times New Roman"/>
        <family val="1"/>
        <charset val="204"/>
      </rPr>
      <t>(6-9 заданий базового уровня, 0-27 баллов за задания повышенного уровня)</t>
    </r>
  </si>
  <si>
    <r>
      <rPr>
        <b/>
        <sz val="12"/>
        <rFont val="Times New Roman"/>
        <family val="1"/>
        <charset val="204"/>
      </rPr>
      <t>Базовый</t>
    </r>
    <r>
      <rPr>
        <sz val="12"/>
        <rFont val="Times New Roman"/>
        <family val="1"/>
        <charset val="204"/>
      </rPr>
      <t xml:space="preserve"> </t>
    </r>
    <r>
      <rPr>
        <sz val="10"/>
        <rFont val="Times New Roman"/>
        <family val="1"/>
        <charset val="204"/>
      </rPr>
      <t>(10-12 заданий базового уровня, 0-27 балла за задания повышенного уровня)</t>
    </r>
  </si>
  <si>
    <r>
      <rPr>
        <b/>
        <sz val="12"/>
        <rFont val="Times New Roman"/>
        <family val="1"/>
        <charset val="204"/>
      </rPr>
      <t>Повышенный</t>
    </r>
    <r>
      <rPr>
        <sz val="12"/>
        <rFont val="Times New Roman"/>
        <family val="1"/>
        <charset val="204"/>
      </rPr>
      <t xml:space="preserve"> </t>
    </r>
    <r>
      <rPr>
        <sz val="10"/>
        <rFont val="Times New Roman"/>
        <family val="1"/>
        <charset val="204"/>
      </rPr>
      <t>(16-17 заданий базового уровня и 0-19 баллов за задания повышенного уровня или 13-15 заданий базового уровня и 0-27 баллов за задания повышенного уровня)</t>
    </r>
  </si>
  <si>
    <r>
      <rPr>
        <b/>
        <sz val="12"/>
        <rFont val="Times New Roman"/>
        <family val="1"/>
        <charset val="204"/>
      </rPr>
      <t>Высокий</t>
    </r>
    <r>
      <rPr>
        <sz val="12"/>
        <rFont val="Times New Roman"/>
        <family val="1"/>
        <charset val="204"/>
      </rPr>
      <t xml:space="preserve"> </t>
    </r>
    <r>
      <rPr>
        <sz val="10"/>
        <rFont val="Times New Roman"/>
        <family val="1"/>
        <charset val="204"/>
      </rPr>
      <t>(16-17 заданий базового уровня, 20-27 баллов за задания повышенного уровня)</t>
    </r>
  </si>
  <si>
    <t>характеризовать с научных позиций основные социальные объекты (факты, явления, процессы, институты),  их место и значение в жизни общества как целостной
системы</t>
  </si>
  <si>
    <t>анализировать актуальную информацию о социальных объектах,  выявляя  их  общие  черты  и  различия; устанавливать  соответствия  между  существенными
чертами и признаками изученных социальных явлений и обществоведческими терминами и понятиями</t>
  </si>
  <si>
    <t>применять социально-экономические и гуманитарные знания  в  процессе  решения  познавательных  задач  по актуальным социальным проблемам</t>
  </si>
  <si>
    <t>характеризовать с научных позиций основные социальные объекты(факты, явления, процессы, институты),  их место и значение в жизни общества как целостной системы</t>
  </si>
  <si>
    <t>осуществлять  поиск  социальной  информации,  представленной в различных знаковых системах (текст, схема,  таблица,  диаграмма);  извлекать  из неадаптированных  оригинальных  текстов(правовых, научно-популярных, публицистических и др.) знания по заданным  темам;  систематизировать,  анализировать  и обобщать неупорядоченную социальную информацию</t>
  </si>
  <si>
    <t>характеризовать с научных позиций основные социальные объекты(факты, явления, процессы, институты),  их место и значение в жизни общества как целостной
системы</t>
  </si>
  <si>
    <t>объяснять  внутренние и  внешние  связи (причинно-следственные и функциональные)  изученных  социальных объектов.  Раскрывать  на примерах  изученные Теоретические положения  и  понятия социально-экономических  и гуманитарных наук</t>
  </si>
  <si>
    <t>объяснять  внутренние и  внешние  связи
(причинно-следственные и  функциональные) изученных  социальных
объектов. Оценивать  действия субъектов  социальной жизни,  включая личность,  группы, организации,  с  точки зрения  социальных норм,  экономической
рациональности. Формулировать  на
основе  приобретенных обществоведческих знаний  собственные суждения  и  аргументы по  определенным проблема</t>
  </si>
  <si>
    <t>характеризовать  с научных  позиций основные  социальные объекты(факты, явления,  процессы,  институты), их  место  и значение  в  жизни общества как целостной системы(задание  на раскрытие  смысла понятия,  использование понятия  в  заданном контексте)</t>
  </si>
  <si>
    <t>Знать и понимать: биосоциальную сущность человека; 
основные этапы и факторы социализации личности; место и роль человека в системе общественных отношений;  закономерности  развития  общества  как  сложной самоорганизующейся системы; тенденции развития общества  в  целом  как  сложной  динамичной  системы,  а также  важнейших  социальных  институтов;  основные социальные институты и процессы; необходимость регулирования общественных отношений, сущность социальных  норм,  механизмы  правового  регулирования; особенности социально-гуманитарного познания</t>
  </si>
  <si>
    <t>Различное содержание в разных вариантах</t>
  </si>
  <si>
    <t>1.1-1.8</t>
  </si>
  <si>
    <t>2.1-2.16</t>
  </si>
  <si>
    <t>2.4</t>
  </si>
  <si>
    <t>3.1-3.13</t>
  </si>
  <si>
    <t>1.1-5.20</t>
  </si>
  <si>
    <t>4.1-4.13</t>
  </si>
  <si>
    <t>4.1-4.15</t>
  </si>
  <si>
    <t>5.4
 (Конституция РФ. 
Главы 1 и 2)</t>
  </si>
  <si>
    <t>Различное содержание в разных вариантах
 1.1-5.20</t>
  </si>
  <si>
    <t>Блок содержания</t>
  </si>
  <si>
    <t>Человек и общество</t>
  </si>
  <si>
    <t>Экономика</t>
  </si>
  <si>
    <t>Социальные отношения</t>
  </si>
  <si>
    <t>Политика</t>
  </si>
  <si>
    <t>Право</t>
  </si>
  <si>
    <t>1, 3</t>
  </si>
  <si>
    <t>6, 20</t>
  </si>
  <si>
    <t>8, 10</t>
  </si>
  <si>
    <t>7, 9, 21</t>
  </si>
  <si>
    <t>2, 5, 12</t>
  </si>
  <si>
    <t>4, 11, 23</t>
  </si>
  <si>
    <t>14</t>
  </si>
  <si>
    <t>16,17,18</t>
  </si>
  <si>
    <t>19, 22</t>
  </si>
  <si>
    <t>раскрывать  на  примерах  изученные  теоретические положения  и  понятия  социально-экономических  и гуманитарных наук</t>
  </si>
  <si>
    <t>подготавливать  аннотацию,  рецензию,  реферат, творческую работу</t>
  </si>
  <si>
    <t>1, 2, 3</t>
  </si>
  <si>
    <t>4, 7, 11, 13, 17, 21</t>
  </si>
  <si>
    <t>16</t>
  </si>
  <si>
    <t>5, 8, 14, 18</t>
  </si>
  <si>
    <t>10, 12</t>
  </si>
  <si>
    <t>6, 9, 15, 19</t>
  </si>
  <si>
    <t>характеризовать с научных позиций основные социальные объекты (факты, явления, процессы, институты),  их место и значение в жизни общества как целостной системы</t>
  </si>
  <si>
    <t>5.1-5.3, 5.5-5.20</t>
  </si>
  <si>
    <t>Распределение участников по уровням освоения учебного материала (11 класс)</t>
  </si>
  <si>
    <t>Результаты выполнения контрольной работы по обществознанию по отдельным заданиям (11 класс)</t>
  </si>
  <si>
    <t>Результаты выполнения контрольной работы по обществознанию (11 класс)</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</si>
</sst>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FC19]dd\ mmmm\ yyyy\ \г\.;@"/>
    <numFmt numFmtId="165" formatCode="0.0%"/>
    <numFmt numFmtId="166" formatCode="0.0"/>
  </numFmts>
  <fonts count="67"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0"/>
      <name val="Cambria"/>
      <family val="1"/>
      <charset val="204"/>
      <scheme val="major"/>
    </font>
    <font>
      <b/>
      <sz val="11"/>
      <name val="Cambria"/>
      <family val="1"/>
      <charset val="204"/>
      <scheme val="major"/>
    </font>
    <font>
      <sz val="2"/>
      <name val="Cambria"/>
      <family val="1"/>
      <charset val="204"/>
      <scheme val="major"/>
    </font>
    <font>
      <b/>
      <sz val="10"/>
      <name val="Cambria"/>
      <family val="1"/>
      <charset val="204"/>
      <scheme val="major"/>
    </font>
    <font>
      <sz val="10"/>
      <name val="Cambria"/>
      <family val="1"/>
      <charset val="204"/>
    </font>
    <font>
      <b/>
      <sz val="14"/>
      <name val="Cambria"/>
      <family val="1"/>
      <charset val="204"/>
      <scheme val="major"/>
    </font>
    <font>
      <b/>
      <sz val="12"/>
      <name val="Cambria"/>
      <family val="1"/>
      <charset val="204"/>
      <scheme val="major"/>
    </font>
    <font>
      <b/>
      <sz val="8"/>
      <name val="Cambria"/>
      <family val="1"/>
      <charset val="204"/>
      <scheme val="major"/>
    </font>
    <font>
      <sz val="8"/>
      <name val="Cambria"/>
      <family val="1"/>
      <charset val="204"/>
      <scheme val="major"/>
    </font>
    <font>
      <b/>
      <sz val="10"/>
      <name val="Arial Cyr"/>
      <charset val="204"/>
    </font>
    <font>
      <sz val="10"/>
      <name val="Arial Cyr"/>
      <family val="2"/>
      <charset val="204"/>
    </font>
    <font>
      <sz val="14"/>
      <name val="Cambria"/>
      <family val="1"/>
      <charset val="204"/>
      <scheme val="major"/>
    </font>
    <font>
      <b/>
      <u/>
      <sz val="10"/>
      <name val="Cambria"/>
      <family val="1"/>
      <charset val="204"/>
    </font>
    <font>
      <b/>
      <sz val="10"/>
      <name val="Cambria"/>
      <family val="1"/>
      <charset val="204"/>
    </font>
    <font>
      <b/>
      <sz val="10"/>
      <color rgb="FFFF0000"/>
      <name val="Cambria"/>
      <family val="1"/>
      <charset val="204"/>
      <scheme val="major"/>
    </font>
    <font>
      <sz val="10"/>
      <color rgb="FFFF0000"/>
      <name val="Cambria"/>
      <family val="1"/>
      <charset val="204"/>
      <scheme val="major"/>
    </font>
    <font>
      <sz val="10"/>
      <color rgb="FFFF0000"/>
      <name val="Arial Cyr"/>
      <charset val="204"/>
    </font>
    <font>
      <b/>
      <sz val="10"/>
      <color rgb="FFFF0000"/>
      <name val="Arial Cyr"/>
      <charset val="204"/>
    </font>
    <font>
      <b/>
      <sz val="8"/>
      <color indexed="81"/>
      <name val="Tahoma"/>
      <family val="2"/>
      <charset val="204"/>
    </font>
    <font>
      <sz val="8"/>
      <color indexed="81"/>
      <name val="Tahoma"/>
      <family val="2"/>
      <charset val="204"/>
    </font>
    <font>
      <sz val="9"/>
      <color indexed="81"/>
      <name val="Tahoma"/>
      <family val="2"/>
      <charset val="204"/>
    </font>
    <font>
      <b/>
      <sz val="9"/>
      <color indexed="81"/>
      <name val="Tahoma"/>
      <family val="2"/>
      <charset val="204"/>
    </font>
    <font>
      <b/>
      <u/>
      <sz val="10"/>
      <name val="Cambria"/>
      <family val="1"/>
      <charset val="204"/>
      <scheme val="major"/>
    </font>
    <font>
      <b/>
      <sz val="12"/>
      <name val="Times New Roman"/>
      <family val="1"/>
      <charset val="204"/>
    </font>
    <font>
      <sz val="12"/>
      <name val="Times New Roman"/>
      <family val="1"/>
      <charset val="204"/>
    </font>
    <font>
      <b/>
      <sz val="12"/>
      <color theme="1"/>
      <name val="Times New Roman"/>
      <family val="1"/>
      <charset val="204"/>
    </font>
    <font>
      <b/>
      <i/>
      <sz val="14"/>
      <color theme="1"/>
      <name val="Times New Roman"/>
      <family val="1"/>
      <charset val="204"/>
    </font>
    <font>
      <sz val="10"/>
      <name val="Times New Roman"/>
      <family val="1"/>
      <charset val="204"/>
    </font>
    <font>
      <b/>
      <i/>
      <sz val="12"/>
      <color theme="1"/>
      <name val="Times New Roman"/>
      <family val="1"/>
      <charset val="204"/>
    </font>
    <font>
      <b/>
      <i/>
      <sz val="11"/>
      <color theme="1"/>
      <name val="Times New Roman"/>
      <family val="1"/>
      <charset val="204"/>
    </font>
    <font>
      <b/>
      <sz val="10"/>
      <name val="Arial Cyr"/>
      <family val="2"/>
      <charset val="204"/>
    </font>
    <font>
      <b/>
      <sz val="11"/>
      <name val="Arial Cyr"/>
      <family val="2"/>
      <charset val="204"/>
    </font>
    <font>
      <b/>
      <sz val="12"/>
      <name val="Times New Roman"/>
      <family val="1"/>
    </font>
    <font>
      <sz val="11"/>
      <name val="Arial Cyr"/>
      <family val="2"/>
      <charset val="204"/>
    </font>
    <font>
      <b/>
      <sz val="12"/>
      <name val="Arial Cyr"/>
      <family val="2"/>
      <charset val="204"/>
    </font>
    <font>
      <sz val="12"/>
      <name val="Arial Cyr"/>
      <family val="2"/>
      <charset val="204"/>
    </font>
    <font>
      <b/>
      <sz val="16"/>
      <name val="Arial Cyr"/>
      <family val="2"/>
      <charset val="204"/>
    </font>
    <font>
      <sz val="16"/>
      <name val="Arial Cyr"/>
      <family val="2"/>
      <charset val="204"/>
    </font>
    <font>
      <b/>
      <i/>
      <sz val="14"/>
      <name val="Times New Roman"/>
      <family val="1"/>
      <charset val="204"/>
    </font>
    <font>
      <b/>
      <i/>
      <sz val="12"/>
      <name val="Times New Roman"/>
      <family val="1"/>
      <charset val="204"/>
    </font>
    <font>
      <sz val="11"/>
      <color rgb="FF9C0006"/>
      <name val="Calibri"/>
      <family val="2"/>
      <charset val="204"/>
      <scheme val="minor"/>
    </font>
    <font>
      <sz val="10"/>
      <color theme="0"/>
      <name val="Arial Cyr"/>
      <charset val="204"/>
    </font>
    <font>
      <sz val="10"/>
      <color theme="1"/>
      <name val="Arial Cyr"/>
      <charset val="204"/>
    </font>
    <font>
      <sz val="11"/>
      <color theme="1"/>
      <name val="Cambria"/>
      <family val="1"/>
      <charset val="204"/>
      <scheme val="major"/>
    </font>
    <font>
      <sz val="14"/>
      <name val="Times New Roman"/>
      <family val="1"/>
      <charset val="204"/>
    </font>
    <font>
      <b/>
      <sz val="14"/>
      <name val="Times New Roman"/>
      <family val="1"/>
      <charset val="204"/>
    </font>
    <font>
      <sz val="10"/>
      <color theme="0"/>
      <name val="Times New Roman"/>
      <family val="1"/>
      <charset val="204"/>
    </font>
    <font>
      <sz val="10"/>
      <color rgb="FFC00000"/>
      <name val="Cambria"/>
      <family val="1"/>
      <charset val="204"/>
      <scheme val="major"/>
    </font>
    <font>
      <sz val="10"/>
      <color rgb="FFC00000"/>
      <name val="Arial Cyr"/>
      <charset val="204"/>
    </font>
    <font>
      <b/>
      <sz val="10"/>
      <color rgb="FFC00000"/>
      <name val="Cambria"/>
      <family val="1"/>
      <charset val="204"/>
      <scheme val="major"/>
    </font>
    <font>
      <b/>
      <sz val="12"/>
      <name val="Arial Cyr"/>
      <charset val="204"/>
    </font>
    <font>
      <b/>
      <sz val="12"/>
      <name val="Calibri"/>
      <family val="2"/>
      <charset val="204"/>
    </font>
    <font>
      <sz val="10"/>
      <color rgb="FFFF0000"/>
      <name val="Times New Roman"/>
      <family val="1"/>
      <charset val="204"/>
    </font>
    <font>
      <b/>
      <i/>
      <sz val="12"/>
      <color theme="1"/>
      <name val="Cambria"/>
      <family val="1"/>
      <charset val="204"/>
      <scheme val="major"/>
    </font>
    <font>
      <b/>
      <i/>
      <sz val="11"/>
      <color theme="1"/>
      <name val="Cambria"/>
      <family val="1"/>
      <charset val="204"/>
      <scheme val="major"/>
    </font>
    <font>
      <sz val="11"/>
      <name val="Times New Roman"/>
      <family val="1"/>
      <charset val="204"/>
    </font>
    <font>
      <b/>
      <sz val="11"/>
      <name val="Times New Roman"/>
      <family val="1"/>
      <charset val="204"/>
    </font>
    <font>
      <sz val="14"/>
      <color theme="0"/>
      <name val="Times New Roman"/>
      <family val="1"/>
      <charset val="204"/>
    </font>
    <font>
      <b/>
      <sz val="12"/>
      <color theme="0"/>
      <name val="Arial Cyr"/>
      <charset val="204"/>
    </font>
    <font>
      <sz val="11"/>
      <name val="Calibri"/>
      <family val="2"/>
      <charset val="204"/>
      <scheme val="minor"/>
    </font>
  </fonts>
  <fills count="20">
    <fill>
      <patternFill patternType="none"/>
    </fill>
    <fill>
      <patternFill patternType="gray125"/>
    </fill>
    <fill>
      <patternFill patternType="solid">
        <fgColor theme="5" tint="0.79998168889431442"/>
        <bgColor indexed="64"/>
      </patternFill>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
      <patternFill patternType="solid">
        <fgColor rgb="FFFFFFCC"/>
        <bgColor indexed="64"/>
      </patternFill>
    </fill>
    <fill>
      <patternFill patternType="solid">
        <fgColor theme="7" tint="0.79998168889431442"/>
        <bgColor indexed="64"/>
      </patternFill>
    </fill>
    <fill>
      <patternFill patternType="solid">
        <fgColor indexed="22"/>
        <bgColor indexed="64"/>
      </patternFill>
    </fill>
    <fill>
      <patternFill patternType="solid">
        <fgColor rgb="FF92D050"/>
        <bgColor indexed="64"/>
      </patternFill>
    </fill>
    <fill>
      <patternFill patternType="solid">
        <fgColor rgb="FFC00000"/>
        <bgColor indexed="64"/>
      </patternFill>
    </fill>
    <fill>
      <patternFill patternType="solid">
        <fgColor rgb="FFFFC000"/>
        <bgColor indexed="64"/>
      </patternFill>
    </fill>
    <fill>
      <patternFill patternType="solid">
        <fgColor rgb="FF00B050"/>
        <bgColor indexed="64"/>
      </patternFill>
    </fill>
    <fill>
      <patternFill patternType="solid">
        <fgColor rgb="FFFFC7CE"/>
      </patternFill>
    </fill>
    <fill>
      <patternFill patternType="solid">
        <fgColor rgb="FFFFFF00"/>
        <bgColor indexed="64"/>
      </patternFill>
    </fill>
    <fill>
      <patternFill patternType="solid">
        <fgColor rgb="FF00B0F0"/>
        <bgColor indexed="64"/>
      </patternFill>
    </fill>
    <fill>
      <patternFill patternType="solid">
        <fgColor rgb="FF0070C0"/>
        <bgColor indexed="64"/>
      </patternFill>
    </fill>
    <fill>
      <patternFill patternType="solid">
        <fgColor theme="9"/>
        <bgColor indexed="64"/>
      </patternFill>
    </fill>
    <fill>
      <patternFill patternType="solid">
        <fgColor rgb="FFFF0000"/>
        <bgColor indexed="64"/>
      </patternFill>
    </fill>
    <fill>
      <patternFill patternType="solid">
        <fgColor theme="5" tint="0.39997558519241921"/>
        <bgColor indexed="64"/>
      </patternFill>
    </fill>
  </fills>
  <borders count="7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medium">
        <color theme="0" tint="-0.14999847407452621"/>
      </left>
      <right style="medium">
        <color theme="0" tint="-0.14999847407452621"/>
      </right>
      <top style="medium">
        <color theme="0" tint="-0.14999847407452621"/>
      </top>
      <bottom style="medium">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medium">
        <color indexed="64"/>
      </right>
      <top/>
      <bottom style="thin">
        <color indexed="64"/>
      </bottom>
      <diagonal/>
    </border>
  </borders>
  <cellStyleXfs count="9">
    <xf numFmtId="0" fontId="0" fillId="0" borderId="0"/>
    <xf numFmtId="9" fontId="5" fillId="0" borderId="0" applyFont="0" applyFill="0" applyBorder="0" applyAlignment="0" applyProtection="0"/>
    <xf numFmtId="0" fontId="17" fillId="0" borderId="0"/>
    <xf numFmtId="9" fontId="6" fillId="0" borderId="0" applyFont="0" applyFill="0" applyBorder="0" applyAlignment="0" applyProtection="0"/>
    <xf numFmtId="9" fontId="4" fillId="0" borderId="0" applyFont="0" applyFill="0" applyBorder="0" applyAlignment="0" applyProtection="0"/>
    <xf numFmtId="0" fontId="47" fillId="13" borderId="0" applyNumberFormat="0" applyBorder="0" applyAlignment="0" applyProtection="0"/>
    <xf numFmtId="9" fontId="3" fillId="0" borderId="0" applyFont="0" applyFill="0" applyBorder="0" applyAlignment="0" applyProtection="0"/>
    <xf numFmtId="0" fontId="2" fillId="0" borderId="0"/>
    <xf numFmtId="9" fontId="1" fillId="0" borderId="0" applyFont="0" applyFill="0" applyBorder="0" applyAlignment="0" applyProtection="0"/>
  </cellStyleXfs>
  <cellXfs count="674">
    <xf numFmtId="0" fontId="0" fillId="0" borderId="0" xfId="0"/>
    <xf numFmtId="0" fontId="0" fillId="0" borderId="0" xfId="0" applyBorder="1" applyProtection="1">
      <protection hidden="1"/>
    </xf>
    <xf numFmtId="0" fontId="7" fillId="0" borderId="0" xfId="0" applyFont="1" applyBorder="1" applyProtection="1">
      <protection hidden="1"/>
    </xf>
    <xf numFmtId="0" fontId="7" fillId="0" borderId="0" xfId="0" applyFont="1" applyBorder="1" applyAlignment="1" applyProtection="1">
      <alignment horizontal="center" vertical="center"/>
      <protection hidden="1"/>
    </xf>
    <xf numFmtId="0" fontId="8" fillId="0" borderId="0" xfId="0" applyFont="1" applyFill="1" applyBorder="1" applyAlignment="1" applyProtection="1">
      <alignment horizontal="right" vertical="center" wrapText="1"/>
    </xf>
    <xf numFmtId="49" fontId="8" fillId="0" borderId="1" xfId="0" applyNumberFormat="1" applyFont="1" applyFill="1" applyBorder="1" applyAlignment="1" applyProtection="1">
      <alignment horizontal="center" vertical="center" wrapText="1"/>
      <protection locked="0"/>
    </xf>
    <xf numFmtId="0" fontId="0" fillId="0" borderId="0" xfId="0" applyProtection="1">
      <protection hidden="1"/>
    </xf>
    <xf numFmtId="0" fontId="7" fillId="0" borderId="0" xfId="0" applyFont="1" applyProtection="1">
      <protection hidden="1"/>
    </xf>
    <xf numFmtId="0" fontId="9" fillId="0" borderId="0" xfId="0" applyFont="1" applyFill="1" applyBorder="1" applyAlignment="1" applyProtection="1">
      <alignment horizontal="center" vertical="center"/>
      <protection hidden="1"/>
    </xf>
    <xf numFmtId="0" fontId="7" fillId="0" borderId="0" xfId="0" applyFont="1" applyFill="1" applyBorder="1" applyAlignment="1" applyProtection="1">
      <protection hidden="1"/>
    </xf>
    <xf numFmtId="0" fontId="0" fillId="0" borderId="0" xfId="0" applyAlignment="1" applyProtection="1">
      <alignment wrapText="1"/>
      <protection hidden="1"/>
    </xf>
    <xf numFmtId="0" fontId="10"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left" wrapText="1"/>
      <protection hidden="1"/>
    </xf>
    <xf numFmtId="0" fontId="12" fillId="0" borderId="0" xfId="0" applyFont="1" applyBorder="1" applyProtection="1">
      <protection hidden="1"/>
    </xf>
    <xf numFmtId="0" fontId="12" fillId="0" borderId="0" xfId="0" applyFont="1" applyBorder="1" applyAlignment="1" applyProtection="1">
      <alignment horizontal="center" vertical="center"/>
      <protection hidden="1"/>
    </xf>
    <xf numFmtId="49" fontId="0" fillId="0" borderId="0" xfId="0" applyNumberFormat="1" applyProtection="1">
      <protection hidden="1"/>
    </xf>
    <xf numFmtId="49" fontId="13" fillId="0" borderId="6" xfId="0" applyNumberFormat="1" applyFont="1" applyFill="1" applyBorder="1" applyAlignment="1" applyProtection="1">
      <alignment horizontal="center"/>
      <protection hidden="1"/>
    </xf>
    <xf numFmtId="49" fontId="13" fillId="0" borderId="0" xfId="0" applyNumberFormat="1" applyFont="1" applyFill="1" applyBorder="1" applyAlignment="1" applyProtection="1">
      <alignment horizontal="center" vertical="center"/>
      <protection hidden="1"/>
    </xf>
    <xf numFmtId="49" fontId="13" fillId="0" borderId="7" xfId="0" applyNumberFormat="1" applyFont="1" applyFill="1" applyBorder="1" applyAlignment="1" applyProtection="1">
      <alignment horizontal="center"/>
      <protection hidden="1"/>
    </xf>
    <xf numFmtId="49" fontId="13" fillId="0" borderId="8" xfId="0" applyNumberFormat="1" applyFont="1" applyFill="1" applyBorder="1" applyAlignment="1" applyProtection="1">
      <alignment horizontal="center"/>
      <protection hidden="1"/>
    </xf>
    <xf numFmtId="49" fontId="13" fillId="0" borderId="9" xfId="0" applyNumberFormat="1" applyFont="1" applyFill="1" applyBorder="1" applyAlignment="1" applyProtection="1">
      <alignment horizontal="center"/>
      <protection locked="0" hidden="1"/>
    </xf>
    <xf numFmtId="0" fontId="0" fillId="0" borderId="0" xfId="0" applyProtection="1">
      <protection locked="0" hidden="1"/>
    </xf>
    <xf numFmtId="0" fontId="7" fillId="0" borderId="14" xfId="0" applyFont="1" applyBorder="1" applyAlignment="1" applyProtection="1">
      <alignment horizontal="center"/>
      <protection hidden="1"/>
    </xf>
    <xf numFmtId="0" fontId="7" fillId="0" borderId="0" xfId="0" applyFont="1" applyBorder="1" applyAlignment="1" applyProtection="1">
      <alignment horizontal="center" vertical="center"/>
      <protection locked="0" hidden="1"/>
    </xf>
    <xf numFmtId="0" fontId="7" fillId="0" borderId="0" xfId="0" applyNumberFormat="1" applyFont="1" applyBorder="1" applyProtection="1">
      <protection locked="0"/>
    </xf>
    <xf numFmtId="0" fontId="7" fillId="0" borderId="0" xfId="0" applyNumberFormat="1" applyFont="1" applyBorder="1" applyAlignment="1" applyProtection="1">
      <alignment horizontal="center"/>
      <protection hidden="1"/>
    </xf>
    <xf numFmtId="0" fontId="7" fillId="0" borderId="0" xfId="0" applyNumberFormat="1" applyFont="1" applyBorder="1" applyAlignment="1" applyProtection="1">
      <alignment horizontal="center"/>
      <protection locked="0"/>
    </xf>
    <xf numFmtId="49" fontId="7" fillId="0" borderId="0" xfId="0" applyNumberFormat="1" applyFont="1" applyBorder="1" applyAlignment="1" applyProtection="1">
      <alignment horizontal="center"/>
      <protection locked="0"/>
    </xf>
    <xf numFmtId="49" fontId="7" fillId="0" borderId="0" xfId="0" applyNumberFormat="1" applyFont="1" applyFill="1" applyBorder="1" applyAlignment="1" applyProtection="1">
      <alignment horizontal="center"/>
      <protection locked="0"/>
    </xf>
    <xf numFmtId="0" fontId="7" fillId="0" borderId="15" xfId="0" applyFont="1" applyBorder="1" applyAlignment="1" applyProtection="1">
      <alignment horizontal="center"/>
      <protection locked="0"/>
    </xf>
    <xf numFmtId="0" fontId="7" fillId="0" borderId="16" xfId="0" applyFont="1" applyBorder="1" applyAlignment="1" applyProtection="1">
      <alignment horizontal="center"/>
      <protection hidden="1"/>
    </xf>
    <xf numFmtId="0" fontId="7" fillId="0" borderId="6" xfId="0" applyFont="1" applyBorder="1" applyAlignment="1" applyProtection="1">
      <alignment horizontal="center" vertical="center"/>
      <protection locked="0" hidden="1"/>
    </xf>
    <xf numFmtId="0" fontId="7" fillId="0" borderId="6" xfId="0" applyNumberFormat="1" applyFont="1" applyBorder="1" applyProtection="1">
      <protection locked="0"/>
    </xf>
    <xf numFmtId="0" fontId="7" fillId="0" borderId="6" xfId="0" applyNumberFormat="1" applyFont="1" applyBorder="1" applyAlignment="1" applyProtection="1">
      <alignment horizontal="center"/>
      <protection hidden="1"/>
    </xf>
    <xf numFmtId="0" fontId="7" fillId="0" borderId="6" xfId="0" applyNumberFormat="1" applyFont="1" applyBorder="1" applyAlignment="1" applyProtection="1">
      <alignment horizontal="center"/>
      <protection locked="0"/>
    </xf>
    <xf numFmtId="49" fontId="7" fillId="0" borderId="6" xfId="0" applyNumberFormat="1" applyFont="1" applyBorder="1" applyAlignment="1" applyProtection="1">
      <alignment horizontal="center"/>
      <protection locked="0"/>
    </xf>
    <xf numFmtId="49" fontId="7" fillId="0" borderId="6" xfId="0" applyNumberFormat="1" applyFont="1" applyFill="1" applyBorder="1" applyAlignment="1" applyProtection="1">
      <alignment horizontal="center"/>
      <protection locked="0"/>
    </xf>
    <xf numFmtId="0" fontId="7" fillId="0" borderId="17" xfId="0" applyFont="1" applyBorder="1" applyAlignment="1" applyProtection="1">
      <alignment horizontal="center"/>
      <protection locked="0"/>
    </xf>
    <xf numFmtId="0" fontId="7" fillId="0" borderId="12" xfId="0" applyFont="1" applyBorder="1" applyAlignment="1" applyProtection="1">
      <alignment horizontal="center"/>
      <protection hidden="1"/>
    </xf>
    <xf numFmtId="0" fontId="7" fillId="0" borderId="12" xfId="0" applyFont="1" applyBorder="1" applyAlignment="1" applyProtection="1">
      <alignment horizontal="center" vertical="center"/>
      <protection locked="0" hidden="1"/>
    </xf>
    <xf numFmtId="0" fontId="7" fillId="0" borderId="12" xfId="0" applyNumberFormat="1" applyFont="1" applyBorder="1" applyProtection="1">
      <protection locked="0"/>
    </xf>
    <xf numFmtId="0" fontId="7" fillId="0" borderId="12" xfId="0" applyNumberFormat="1" applyFont="1" applyBorder="1" applyAlignment="1" applyProtection="1">
      <alignment horizontal="center"/>
      <protection hidden="1"/>
    </xf>
    <xf numFmtId="0" fontId="7" fillId="0" borderId="12" xfId="0" applyNumberFormat="1" applyFont="1" applyBorder="1" applyAlignment="1" applyProtection="1">
      <alignment horizontal="center"/>
      <protection locked="0"/>
    </xf>
    <xf numFmtId="49" fontId="7" fillId="0" borderId="12" xfId="0" applyNumberFormat="1" applyFont="1" applyBorder="1" applyAlignment="1" applyProtection="1">
      <alignment horizontal="center"/>
      <protection locked="0"/>
    </xf>
    <xf numFmtId="49" fontId="7" fillId="3" borderId="12" xfId="0" applyNumberFormat="1" applyFont="1" applyFill="1" applyBorder="1" applyAlignment="1" applyProtection="1">
      <alignment horizontal="center"/>
      <protection locked="0"/>
    </xf>
    <xf numFmtId="0" fontId="7" fillId="0" borderId="12" xfId="0" applyFont="1" applyBorder="1" applyAlignment="1" applyProtection="1">
      <alignment horizontal="center"/>
      <protection locked="0"/>
    </xf>
    <xf numFmtId="0" fontId="7" fillId="0" borderId="9" xfId="0" applyFont="1" applyBorder="1" applyAlignment="1" applyProtection="1">
      <alignment horizontal="center"/>
      <protection hidden="1"/>
    </xf>
    <xf numFmtId="0" fontId="7" fillId="0" borderId="9" xfId="0" applyFont="1" applyBorder="1" applyAlignment="1" applyProtection="1">
      <alignment horizontal="center" vertical="center"/>
      <protection locked="0" hidden="1"/>
    </xf>
    <xf numFmtId="0" fontId="7" fillId="0" borderId="9" xfId="0" applyNumberFormat="1" applyFont="1" applyBorder="1" applyProtection="1">
      <protection locked="0"/>
    </xf>
    <xf numFmtId="0" fontId="7" fillId="0" borderId="9" xfId="0" applyNumberFormat="1" applyFont="1" applyBorder="1" applyAlignment="1" applyProtection="1">
      <alignment horizontal="center"/>
      <protection hidden="1"/>
    </xf>
    <xf numFmtId="0" fontId="7" fillId="0" borderId="9" xfId="0" applyNumberFormat="1" applyFont="1" applyBorder="1" applyAlignment="1" applyProtection="1">
      <alignment horizontal="center"/>
      <protection locked="0"/>
    </xf>
    <xf numFmtId="49" fontId="7" fillId="0" borderId="9" xfId="0" applyNumberFormat="1" applyFont="1" applyBorder="1" applyAlignment="1" applyProtection="1">
      <alignment horizontal="center"/>
      <protection locked="0"/>
    </xf>
    <xf numFmtId="0" fontId="7" fillId="0" borderId="0" xfId="0" applyFont="1" applyBorder="1" applyAlignment="1" applyProtection="1">
      <alignment horizontal="center"/>
      <protection hidden="1"/>
    </xf>
    <xf numFmtId="0" fontId="0" fillId="0" borderId="0" xfId="0" applyBorder="1" applyAlignment="1" applyProtection="1">
      <alignment horizontal="center" vertical="center"/>
      <protection hidden="1"/>
    </xf>
    <xf numFmtId="0" fontId="0" fillId="0" borderId="0" xfId="0" applyAlignment="1" applyProtection="1">
      <alignment horizontal="center" vertical="center"/>
      <protection hidden="1"/>
    </xf>
    <xf numFmtId="0" fontId="7" fillId="3" borderId="0" xfId="0" applyFont="1" applyFill="1" applyProtection="1">
      <protection hidden="1"/>
    </xf>
    <xf numFmtId="0" fontId="0" fillId="3" borderId="0" xfId="0" applyFill="1" applyProtection="1">
      <protection hidden="1"/>
    </xf>
    <xf numFmtId="0" fontId="7" fillId="3" borderId="0" xfId="0" applyFont="1" applyFill="1" applyAlignment="1" applyProtection="1">
      <protection hidden="1"/>
    </xf>
    <xf numFmtId="0" fontId="14" fillId="3" borderId="0" xfId="0" applyFont="1" applyFill="1" applyBorder="1" applyAlignment="1" applyProtection="1">
      <alignment horizontal="center" vertical="center" wrapText="1"/>
      <protection hidden="1"/>
    </xf>
    <xf numFmtId="0" fontId="9" fillId="3" borderId="0" xfId="0" applyFont="1" applyFill="1" applyBorder="1" applyAlignment="1" applyProtection="1">
      <protection hidden="1"/>
    </xf>
    <xf numFmtId="0" fontId="7" fillId="3" borderId="0" xfId="0" applyFont="1" applyFill="1" applyBorder="1" applyAlignment="1" applyProtection="1">
      <protection hidden="1"/>
    </xf>
    <xf numFmtId="0" fontId="7" fillId="3" borderId="0" xfId="0" applyFont="1" applyFill="1" applyAlignment="1" applyProtection="1">
      <alignment wrapText="1"/>
      <protection hidden="1"/>
    </xf>
    <xf numFmtId="0" fontId="7" fillId="0" borderId="0" xfId="0" applyFont="1" applyFill="1" applyBorder="1" applyAlignment="1">
      <alignment wrapText="1"/>
    </xf>
    <xf numFmtId="0" fontId="7" fillId="3" borderId="0" xfId="0" applyFont="1" applyFill="1" applyBorder="1" applyAlignment="1" applyProtection="1">
      <alignment wrapText="1"/>
      <protection hidden="1"/>
    </xf>
    <xf numFmtId="0" fontId="0" fillId="3" borderId="0" xfId="0" applyFill="1" applyAlignment="1" applyProtection="1">
      <alignment wrapText="1"/>
      <protection hidden="1"/>
    </xf>
    <xf numFmtId="0" fontId="10" fillId="3" borderId="0" xfId="0" applyFont="1" applyFill="1" applyBorder="1" applyAlignment="1" applyProtection="1">
      <alignment horizontal="left" wrapText="1"/>
      <protection hidden="1"/>
    </xf>
    <xf numFmtId="0" fontId="10" fillId="3" borderId="0" xfId="0" applyFont="1" applyFill="1" applyBorder="1" applyAlignment="1" applyProtection="1">
      <alignment horizontal="right"/>
      <protection hidden="1"/>
    </xf>
    <xf numFmtId="0" fontId="13" fillId="3" borderId="19" xfId="0" applyFont="1" applyFill="1" applyBorder="1" applyAlignment="1" applyProtection="1">
      <alignment horizontal="center"/>
      <protection hidden="1"/>
    </xf>
    <xf numFmtId="0" fontId="7" fillId="0" borderId="0" xfId="0" applyFont="1" applyBorder="1" applyAlignment="1" applyProtection="1">
      <alignment wrapText="1"/>
      <protection locked="0"/>
    </xf>
    <xf numFmtId="0" fontId="13" fillId="3" borderId="0" xfId="0" applyFont="1" applyFill="1" applyBorder="1" applyAlignment="1" applyProtection="1">
      <alignment horizontal="right"/>
      <protection hidden="1"/>
    </xf>
    <xf numFmtId="0" fontId="10" fillId="3" borderId="1" xfId="0" applyFont="1" applyFill="1" applyBorder="1" applyAlignment="1" applyProtection="1">
      <alignment horizontal="center" vertical="center"/>
      <protection locked="0" hidden="1"/>
    </xf>
    <xf numFmtId="0" fontId="15" fillId="3" borderId="0" xfId="0" applyFont="1" applyFill="1" applyBorder="1" applyAlignment="1" applyProtection="1">
      <protection hidden="1"/>
    </xf>
    <xf numFmtId="0" fontId="16" fillId="0" borderId="20" xfId="0" applyFont="1" applyBorder="1" applyProtection="1">
      <protection hidden="1"/>
    </xf>
    <xf numFmtId="0" fontId="16" fillId="0" borderId="21" xfId="0" applyFont="1" applyBorder="1" applyProtection="1">
      <protection hidden="1"/>
    </xf>
    <xf numFmtId="0" fontId="10" fillId="0" borderId="9" xfId="0" applyFont="1" applyFill="1" applyBorder="1" applyAlignment="1" applyProtection="1">
      <alignment horizontal="center" vertical="center" textRotation="90" wrapText="1"/>
      <protection hidden="1"/>
    </xf>
    <xf numFmtId="0" fontId="10" fillId="0" borderId="9" xfId="0" applyFont="1" applyFill="1" applyBorder="1" applyAlignment="1" applyProtection="1">
      <alignment horizontal="center" vertical="center" wrapText="1"/>
      <protection hidden="1"/>
    </xf>
    <xf numFmtId="0" fontId="7" fillId="3" borderId="9" xfId="0" applyFont="1" applyFill="1" applyBorder="1" applyAlignment="1" applyProtection="1">
      <alignment horizontal="center"/>
      <protection hidden="1"/>
    </xf>
    <xf numFmtId="0" fontId="7" fillId="3" borderId="9" xfId="0" applyFont="1" applyFill="1" applyBorder="1" applyAlignment="1" applyProtection="1">
      <alignment vertical="center" wrapText="1"/>
      <protection hidden="1"/>
    </xf>
    <xf numFmtId="0" fontId="7" fillId="3" borderId="9" xfId="0" applyNumberFormat="1" applyFont="1" applyFill="1" applyBorder="1" applyAlignment="1" applyProtection="1">
      <alignment horizontal="center" vertical="center" wrapText="1"/>
      <protection locked="0" hidden="1"/>
    </xf>
    <xf numFmtId="0" fontId="7" fillId="3" borderId="0" xfId="0" applyFont="1" applyFill="1" applyBorder="1" applyProtection="1">
      <protection hidden="1"/>
    </xf>
    <xf numFmtId="0" fontId="0" fillId="4" borderId="0" xfId="0" applyFill="1" applyBorder="1" applyProtection="1">
      <protection hidden="1"/>
    </xf>
    <xf numFmtId="0" fontId="0" fillId="3" borderId="0" xfId="0" applyFill="1" applyBorder="1" applyAlignment="1" applyProtection="1">
      <alignment wrapText="1"/>
      <protection hidden="1"/>
    </xf>
    <xf numFmtId="0" fontId="13" fillId="0" borderId="0" xfId="0" applyFont="1" applyFill="1" applyBorder="1" applyAlignment="1" applyProtection="1">
      <protection hidden="1"/>
    </xf>
    <xf numFmtId="0" fontId="10" fillId="0" borderId="9" xfId="0" applyFont="1" applyFill="1" applyBorder="1" applyAlignment="1" applyProtection="1">
      <alignment horizontal="center" vertical="center" textRotation="90"/>
      <protection hidden="1"/>
    </xf>
    <xf numFmtId="0" fontId="10" fillId="0" borderId="12" xfId="0" applyFont="1" applyFill="1" applyBorder="1" applyAlignment="1">
      <alignment horizontal="center" vertical="center" wrapText="1"/>
    </xf>
    <xf numFmtId="0" fontId="10" fillId="0" borderId="32" xfId="0" applyFont="1" applyFill="1" applyBorder="1" applyAlignment="1" applyProtection="1">
      <alignment horizontal="center" vertical="center" textRotation="90" wrapText="1"/>
      <protection hidden="1"/>
    </xf>
    <xf numFmtId="0" fontId="10" fillId="0" borderId="12" xfId="0" applyFont="1" applyFill="1" applyBorder="1" applyAlignment="1" applyProtection="1">
      <alignment horizontal="center" vertical="center" textRotation="90" wrapText="1"/>
      <protection hidden="1"/>
    </xf>
    <xf numFmtId="0" fontId="10" fillId="0" borderId="12" xfId="0" applyFont="1" applyFill="1" applyBorder="1" applyAlignment="1" applyProtection="1">
      <alignment horizontal="center" vertical="center" wrapText="1"/>
      <protection hidden="1"/>
    </xf>
    <xf numFmtId="0" fontId="10" fillId="0" borderId="33" xfId="0" applyFont="1" applyFill="1" applyBorder="1" applyAlignment="1" applyProtection="1">
      <alignment horizontal="center" vertical="center" wrapText="1"/>
      <protection hidden="1"/>
    </xf>
    <xf numFmtId="0" fontId="10" fillId="0" borderId="9" xfId="0" applyFont="1" applyFill="1" applyBorder="1" applyAlignment="1">
      <alignment horizontal="center" vertical="center" wrapText="1"/>
    </xf>
    <xf numFmtId="0" fontId="10" fillId="0" borderId="26" xfId="0" applyFont="1" applyFill="1" applyBorder="1" applyAlignment="1" applyProtection="1">
      <alignment horizontal="center" vertical="center" textRotation="90" wrapText="1"/>
      <protection hidden="1"/>
    </xf>
    <xf numFmtId="0" fontId="10" fillId="0" borderId="27" xfId="0" applyFont="1" applyFill="1" applyBorder="1" applyAlignment="1" applyProtection="1">
      <alignment horizontal="center" vertical="center" wrapText="1"/>
      <protection hidden="1"/>
    </xf>
    <xf numFmtId="0" fontId="21" fillId="6" borderId="12" xfId="0" applyFont="1" applyFill="1" applyBorder="1" applyAlignment="1" applyProtection="1">
      <alignment horizontal="center" vertical="center" wrapText="1"/>
      <protection hidden="1"/>
    </xf>
    <xf numFmtId="0" fontId="21" fillId="6" borderId="12" xfId="0" applyFont="1" applyFill="1" applyBorder="1" applyAlignment="1" applyProtection="1">
      <alignment horizontal="center" vertical="center" textRotation="90"/>
      <protection hidden="1"/>
    </xf>
    <xf numFmtId="0" fontId="21" fillId="6" borderId="16" xfId="0" applyFont="1" applyFill="1" applyBorder="1" applyAlignment="1" applyProtection="1">
      <alignment horizontal="center" vertical="center"/>
      <protection hidden="1"/>
    </xf>
    <xf numFmtId="0" fontId="22" fillId="6" borderId="9" xfId="0" applyFont="1" applyFill="1" applyBorder="1" applyAlignment="1">
      <alignment horizontal="center" vertical="center" wrapText="1"/>
    </xf>
    <xf numFmtId="0" fontId="23" fillId="5" borderId="12" xfId="0" applyFont="1" applyFill="1" applyBorder="1" applyProtection="1">
      <protection hidden="1"/>
    </xf>
    <xf numFmtId="0" fontId="21" fillId="6" borderId="9" xfId="0" applyFont="1" applyFill="1" applyBorder="1" applyAlignment="1" applyProtection="1">
      <alignment horizontal="center" vertical="center" wrapText="1"/>
      <protection hidden="1"/>
    </xf>
    <xf numFmtId="0" fontId="21" fillId="6" borderId="9" xfId="0" applyFont="1" applyFill="1" applyBorder="1" applyAlignment="1" applyProtection="1">
      <alignment horizontal="center" vertical="center" textRotation="90"/>
      <protection hidden="1"/>
    </xf>
    <xf numFmtId="0" fontId="21" fillId="6" borderId="18" xfId="0" applyFont="1" applyFill="1" applyBorder="1" applyAlignment="1" applyProtection="1">
      <alignment horizontal="center" vertical="center"/>
      <protection hidden="1"/>
    </xf>
    <xf numFmtId="0" fontId="21" fillId="5" borderId="26" xfId="0" applyFont="1" applyFill="1" applyBorder="1" applyAlignment="1" applyProtection="1">
      <alignment horizontal="center" vertical="center" wrapText="1"/>
      <protection hidden="1"/>
    </xf>
    <xf numFmtId="0" fontId="21" fillId="5" borderId="9" xfId="0" applyFont="1" applyFill="1" applyBorder="1" applyAlignment="1" applyProtection="1">
      <alignment horizontal="center" vertical="center" wrapText="1"/>
      <protection hidden="1"/>
    </xf>
    <xf numFmtId="0" fontId="21" fillId="6" borderId="10" xfId="0" applyFont="1" applyFill="1" applyBorder="1" applyAlignment="1"/>
    <xf numFmtId="0" fontId="21" fillId="6" borderId="10" xfId="0" applyFont="1" applyFill="1" applyBorder="1" applyAlignment="1">
      <alignment horizontal="center" textRotation="90"/>
    </xf>
    <xf numFmtId="0" fontId="21" fillId="6" borderId="13" xfId="0" applyFont="1" applyFill="1" applyBorder="1" applyAlignment="1">
      <alignment horizontal="center"/>
    </xf>
    <xf numFmtId="9" fontId="10" fillId="5" borderId="23" xfId="0" applyNumberFormat="1" applyFont="1" applyFill="1" applyBorder="1" applyAlignment="1" applyProtection="1">
      <alignment horizontal="center" vertical="center" wrapText="1"/>
      <protection hidden="1"/>
    </xf>
    <xf numFmtId="0" fontId="7" fillId="3" borderId="18" xfId="0" applyFont="1" applyFill="1" applyBorder="1" applyAlignment="1" applyProtection="1">
      <alignment vertical="center" wrapText="1"/>
      <protection hidden="1"/>
    </xf>
    <xf numFmtId="0" fontId="7" fillId="3" borderId="10" xfId="0" applyNumberFormat="1" applyFont="1" applyFill="1" applyBorder="1" applyAlignment="1" applyProtection="1">
      <alignment horizontal="center" vertical="center" wrapText="1"/>
      <protection locked="0" hidden="1"/>
    </xf>
    <xf numFmtId="0" fontId="7" fillId="3" borderId="29" xfId="0" applyNumberFormat="1" applyFont="1" applyFill="1" applyBorder="1" applyAlignment="1" applyProtection="1">
      <alignment horizontal="center" vertical="center" wrapText="1"/>
      <protection locked="0" hidden="1"/>
    </xf>
    <xf numFmtId="0" fontId="0" fillId="0" borderId="15" xfId="0" applyBorder="1" applyProtection="1">
      <protection hidden="1"/>
    </xf>
    <xf numFmtId="0" fontId="13" fillId="2" borderId="9" xfId="0" applyFont="1" applyFill="1" applyBorder="1" applyAlignment="1" applyProtection="1">
      <alignment vertical="center" wrapText="1"/>
      <protection hidden="1"/>
    </xf>
    <xf numFmtId="0" fontId="18" fillId="3" borderId="0" xfId="0" applyFont="1" applyFill="1" applyBorder="1" applyAlignment="1" applyProtection="1">
      <alignment wrapText="1"/>
      <protection hidden="1"/>
    </xf>
    <xf numFmtId="0" fontId="7" fillId="0" borderId="0" xfId="0" applyFont="1" applyBorder="1" applyAlignment="1"/>
    <xf numFmtId="0" fontId="13" fillId="0" borderId="0" xfId="0" applyFont="1" applyFill="1" applyBorder="1" applyAlignment="1" applyProtection="1">
      <alignment horizontal="center"/>
      <protection hidden="1"/>
    </xf>
    <xf numFmtId="0" fontId="0" fillId="0" borderId="0" xfId="0" applyAlignment="1">
      <alignment wrapText="1"/>
    </xf>
    <xf numFmtId="0" fontId="0" fillId="0" borderId="0" xfId="0" applyAlignment="1">
      <alignment horizontal="center"/>
    </xf>
    <xf numFmtId="0" fontId="0" fillId="0" borderId="0" xfId="0" applyAlignment="1">
      <alignment horizontal="center" vertical="center"/>
    </xf>
    <xf numFmtId="0" fontId="10" fillId="0" borderId="17" xfId="0" applyFont="1" applyFill="1" applyBorder="1" applyAlignment="1">
      <alignment horizontal="center" vertical="center" wrapText="1"/>
    </xf>
    <xf numFmtId="0" fontId="10" fillId="0" borderId="18" xfId="0" applyFont="1" applyFill="1" applyBorder="1" applyAlignment="1" applyProtection="1">
      <alignment horizontal="center" vertical="center"/>
      <protection hidden="1"/>
    </xf>
    <xf numFmtId="0" fontId="22" fillId="6" borderId="8" xfId="0" applyFont="1" applyFill="1" applyBorder="1" applyAlignment="1">
      <alignment horizontal="center" vertical="center" wrapText="1"/>
    </xf>
    <xf numFmtId="0" fontId="24" fillId="5" borderId="35" xfId="0" applyNumberFormat="1" applyFont="1" applyFill="1" applyBorder="1" applyAlignment="1" applyProtection="1">
      <alignment horizontal="center" vertical="center"/>
      <protection hidden="1"/>
    </xf>
    <xf numFmtId="0" fontId="10" fillId="0" borderId="16"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22" fillId="6" borderId="18" xfId="0" applyFont="1" applyFill="1" applyBorder="1" applyAlignment="1">
      <alignment horizontal="center" vertical="center" wrapText="1"/>
    </xf>
    <xf numFmtId="0" fontId="7" fillId="3" borderId="18" xfId="0" applyNumberFormat="1" applyFont="1" applyFill="1" applyBorder="1" applyAlignment="1" applyProtection="1">
      <alignment horizontal="center" vertical="center" wrapText="1"/>
      <protection locked="0" hidden="1"/>
    </xf>
    <xf numFmtId="0" fontId="7" fillId="3" borderId="36" xfId="0" applyNumberFormat="1" applyFont="1" applyFill="1" applyBorder="1" applyAlignment="1" applyProtection="1">
      <alignment horizontal="center" vertical="center" wrapText="1"/>
      <protection locked="0" hidden="1"/>
    </xf>
    <xf numFmtId="0" fontId="10" fillId="5" borderId="22" xfId="0" applyNumberFormat="1" applyFont="1" applyFill="1" applyBorder="1" applyAlignment="1" applyProtection="1">
      <alignment horizontal="center" vertical="center" wrapText="1"/>
      <protection hidden="1"/>
    </xf>
    <xf numFmtId="0" fontId="10" fillId="0" borderId="6" xfId="0" applyFont="1" applyFill="1" applyBorder="1" applyAlignment="1">
      <alignment horizontal="center" vertical="center" wrapText="1"/>
    </xf>
    <xf numFmtId="0" fontId="10" fillId="0" borderId="12" xfId="0" applyFont="1" applyFill="1" applyBorder="1" applyAlignment="1" applyProtection="1">
      <alignment horizontal="center" vertical="center" textRotation="90"/>
      <protection hidden="1"/>
    </xf>
    <xf numFmtId="0" fontId="10" fillId="0" borderId="16" xfId="0" applyFont="1" applyFill="1" applyBorder="1" applyAlignment="1" applyProtection="1">
      <alignment horizontal="center" vertical="center"/>
      <protection hidden="1"/>
    </xf>
    <xf numFmtId="0" fontId="10" fillId="2" borderId="29" xfId="0" applyFont="1" applyFill="1" applyBorder="1" applyAlignment="1">
      <alignment horizontal="center" vertical="center" wrapText="1"/>
    </xf>
    <xf numFmtId="9" fontId="21" fillId="5" borderId="9" xfId="0" applyNumberFormat="1" applyFont="1" applyFill="1" applyBorder="1" applyAlignment="1" applyProtection="1">
      <alignment horizontal="center" vertical="center" wrapText="1"/>
      <protection hidden="1"/>
    </xf>
    <xf numFmtId="0" fontId="31" fillId="0" borderId="9" xfId="0" applyFont="1" applyBorder="1" applyAlignment="1">
      <alignment horizontal="center" vertical="center" wrapText="1"/>
    </xf>
    <xf numFmtId="0" fontId="32" fillId="2" borderId="9" xfId="2" applyFont="1" applyFill="1" applyBorder="1" applyAlignment="1">
      <alignment horizontal="center" vertical="center" wrapText="1"/>
    </xf>
    <xf numFmtId="0" fontId="34" fillId="0" borderId="0" xfId="0" applyFont="1"/>
    <xf numFmtId="0" fontId="35" fillId="0" borderId="0" xfId="2" applyFont="1" applyBorder="1" applyAlignment="1">
      <alignment horizontal="right" vertical="center"/>
    </xf>
    <xf numFmtId="49" fontId="36" fillId="0" borderId="0" xfId="2" applyNumberFormat="1" applyFont="1" applyBorder="1" applyAlignment="1">
      <alignment vertical="center" wrapText="1"/>
    </xf>
    <xf numFmtId="0" fontId="34" fillId="0" borderId="0" xfId="2" applyFont="1"/>
    <xf numFmtId="0" fontId="35" fillId="0" borderId="0" xfId="2" applyFont="1" applyAlignment="1">
      <alignment horizontal="center" wrapText="1"/>
    </xf>
    <xf numFmtId="0" fontId="31" fillId="0" borderId="0" xfId="0" applyFont="1"/>
    <xf numFmtId="0" fontId="31" fillId="0" borderId="9" xfId="0" applyFont="1" applyBorder="1" applyAlignment="1">
      <alignment horizontal="center" vertical="center"/>
    </xf>
    <xf numFmtId="0" fontId="31" fillId="2" borderId="9" xfId="0" applyFont="1" applyFill="1" applyBorder="1" applyAlignment="1">
      <alignment horizontal="center" vertical="center"/>
    </xf>
    <xf numFmtId="9" fontId="31" fillId="0" borderId="9" xfId="1" applyFont="1" applyBorder="1" applyAlignment="1">
      <alignment horizontal="center" vertical="center"/>
    </xf>
    <xf numFmtId="0" fontId="16" fillId="0" borderId="0" xfId="0" applyFont="1"/>
    <xf numFmtId="9" fontId="0" fillId="0" borderId="0" xfId="1" applyFont="1"/>
    <xf numFmtId="166" fontId="21" fillId="5" borderId="26" xfId="0" applyNumberFormat="1" applyFont="1" applyFill="1" applyBorder="1" applyAlignment="1" applyProtection="1">
      <alignment horizontal="center" vertical="center" wrapText="1"/>
      <protection hidden="1"/>
    </xf>
    <xf numFmtId="166" fontId="24" fillId="5" borderId="9" xfId="0" applyNumberFormat="1" applyFont="1" applyFill="1" applyBorder="1" applyAlignment="1" applyProtection="1">
      <alignment horizontal="center" vertical="center"/>
      <protection hidden="1"/>
    </xf>
    <xf numFmtId="9" fontId="0" fillId="0" borderId="0" xfId="1" applyFont="1" applyAlignment="1">
      <alignment horizontal="center"/>
    </xf>
    <xf numFmtId="165" fontId="0" fillId="0" borderId="0" xfId="1" applyNumberFormat="1" applyFont="1" applyAlignment="1">
      <alignment horizontal="center"/>
    </xf>
    <xf numFmtId="9" fontId="0" fillId="0" borderId="0" xfId="0" applyNumberFormat="1"/>
    <xf numFmtId="0" fontId="0" fillId="0" borderId="0" xfId="0" applyAlignment="1">
      <alignment horizontal="center" vertical="center" wrapText="1"/>
    </xf>
    <xf numFmtId="0" fontId="31" fillId="0" borderId="9" xfId="0" applyFont="1" applyBorder="1" applyAlignment="1">
      <alignment wrapText="1"/>
    </xf>
    <xf numFmtId="0" fontId="31" fillId="2" borderId="9" xfId="0" applyFont="1" applyFill="1" applyBorder="1" applyAlignment="1">
      <alignment horizontal="center" vertical="center" wrapText="1"/>
    </xf>
    <xf numFmtId="0" fontId="31" fillId="0" borderId="9" xfId="0" applyFont="1" applyBorder="1" applyAlignment="1">
      <alignment horizontal="center" vertical="center" wrapText="1"/>
    </xf>
    <xf numFmtId="9" fontId="31" fillId="0" borderId="9" xfId="1" applyFont="1" applyBorder="1" applyAlignment="1">
      <alignment horizontal="center" vertical="center" wrapText="1"/>
    </xf>
    <xf numFmtId="0" fontId="31" fillId="2" borderId="9" xfId="0" applyFont="1" applyFill="1" applyBorder="1" applyAlignment="1">
      <alignment horizontal="center" vertical="center" wrapText="1"/>
    </xf>
    <xf numFmtId="0" fontId="7" fillId="0" borderId="9" xfId="0" applyNumberFormat="1" applyFont="1" applyFill="1" applyBorder="1" applyAlignment="1" applyProtection="1">
      <alignment horizontal="center" vertical="center" wrapText="1"/>
      <protection locked="0" hidden="1"/>
    </xf>
    <xf numFmtId="0" fontId="0" fillId="0" borderId="0" xfId="0" applyNumberFormat="1" applyAlignment="1">
      <alignment horizontal="center"/>
    </xf>
    <xf numFmtId="0" fontId="0" fillId="0" borderId="0" xfId="0" applyNumberFormat="1"/>
    <xf numFmtId="0" fontId="0" fillId="0" borderId="0" xfId="1" applyNumberFormat="1" applyFont="1" applyAlignment="1">
      <alignment horizontal="center"/>
    </xf>
    <xf numFmtId="0" fontId="22" fillId="3" borderId="0" xfId="0" applyFont="1" applyFill="1" applyProtection="1">
      <protection hidden="1"/>
    </xf>
    <xf numFmtId="0" fontId="23" fillId="3" borderId="0" xfId="0" applyFont="1" applyFill="1" applyProtection="1">
      <protection hidden="1"/>
    </xf>
    <xf numFmtId="0" fontId="22" fillId="3" borderId="0" xfId="0" applyFont="1" applyFill="1" applyBorder="1" applyAlignment="1" applyProtection="1">
      <protection hidden="1"/>
    </xf>
    <xf numFmtId="0" fontId="22" fillId="3" borderId="0" xfId="0" applyFont="1" applyFill="1" applyBorder="1" applyAlignment="1" applyProtection="1">
      <alignment wrapText="1"/>
      <protection hidden="1"/>
    </xf>
    <xf numFmtId="0" fontId="23" fillId="4" borderId="0" xfId="0" applyFont="1" applyFill="1" applyAlignment="1" applyProtection="1">
      <alignment wrapText="1"/>
      <protection hidden="1"/>
    </xf>
    <xf numFmtId="0" fontId="21" fillId="3" borderId="0" xfId="0" applyFont="1" applyFill="1" applyBorder="1" applyAlignment="1" applyProtection="1">
      <alignment horizontal="left" wrapText="1"/>
      <protection hidden="1"/>
    </xf>
    <xf numFmtId="0" fontId="23" fillId="4" borderId="0" xfId="0" applyFont="1" applyFill="1" applyBorder="1" applyProtection="1">
      <protection hidden="1"/>
    </xf>
    <xf numFmtId="0" fontId="23" fillId="4" borderId="0" xfId="0" applyFont="1" applyFill="1" applyProtection="1">
      <protection hidden="1"/>
    </xf>
    <xf numFmtId="0" fontId="22" fillId="0" borderId="0" xfId="0" applyFont="1" applyBorder="1" applyAlignment="1"/>
    <xf numFmtId="0" fontId="7" fillId="0" borderId="8" xfId="0" applyNumberFormat="1" applyFont="1" applyFill="1" applyBorder="1" applyAlignment="1" applyProtection="1">
      <alignment horizontal="center" vertical="center" wrapText="1"/>
      <protection locked="0" hidden="1"/>
    </xf>
    <xf numFmtId="0" fontId="22" fillId="6" borderId="7" xfId="0" applyFont="1" applyFill="1" applyBorder="1" applyAlignment="1">
      <alignment horizontal="center" vertical="center" wrapText="1"/>
    </xf>
    <xf numFmtId="0" fontId="0" fillId="3" borderId="0" xfId="0" applyFill="1" applyBorder="1" applyProtection="1">
      <protection hidden="1"/>
    </xf>
    <xf numFmtId="0" fontId="0" fillId="0" borderId="0" xfId="0" applyBorder="1" applyAlignment="1" applyProtection="1">
      <alignment wrapText="1"/>
      <protection hidden="1"/>
    </xf>
    <xf numFmtId="0" fontId="23" fillId="3" borderId="0" xfId="0" applyFont="1" applyFill="1" applyBorder="1" applyProtection="1">
      <protection hidden="1"/>
    </xf>
    <xf numFmtId="0" fontId="0" fillId="3" borderId="0" xfId="0" applyFont="1" applyFill="1" applyBorder="1" applyProtection="1">
      <protection hidden="1"/>
    </xf>
    <xf numFmtId="0" fontId="35" fillId="0" borderId="0" xfId="2" applyFont="1" applyAlignment="1">
      <alignment horizontal="center" wrapText="1"/>
    </xf>
    <xf numFmtId="0" fontId="32" fillId="2" borderId="9" xfId="2" applyFont="1" applyFill="1" applyBorder="1" applyAlignment="1">
      <alignment horizontal="center" vertical="center" wrapText="1"/>
    </xf>
    <xf numFmtId="0" fontId="31" fillId="0" borderId="9" xfId="0" applyFont="1" applyBorder="1" applyAlignment="1">
      <alignment horizontal="center" vertical="center" wrapText="1"/>
    </xf>
    <xf numFmtId="49" fontId="35" fillId="0" borderId="0" xfId="2" applyNumberFormat="1" applyFont="1" applyAlignment="1">
      <alignment horizontal="center" wrapText="1"/>
    </xf>
    <xf numFmtId="49" fontId="34" fillId="0" borderId="0" xfId="0" applyNumberFormat="1" applyFont="1"/>
    <xf numFmtId="0" fontId="34" fillId="0" borderId="0" xfId="0" applyFont="1" applyAlignment="1">
      <alignment horizontal="center"/>
    </xf>
    <xf numFmtId="9" fontId="0" fillId="0" borderId="0" xfId="1" applyFont="1" applyAlignment="1">
      <alignment wrapText="1"/>
    </xf>
    <xf numFmtId="10" fontId="0" fillId="0" borderId="0" xfId="0" applyNumberFormat="1"/>
    <xf numFmtId="0" fontId="31" fillId="7" borderId="9" xfId="0" applyFont="1" applyFill="1" applyBorder="1" applyAlignment="1">
      <alignment horizontal="center" vertical="center" wrapText="1"/>
    </xf>
    <xf numFmtId="0" fontId="0" fillId="0" borderId="0" xfId="0" applyAlignment="1">
      <alignment horizontal="left"/>
    </xf>
    <xf numFmtId="0" fontId="37" fillId="4" borderId="0" xfId="0" applyFont="1" applyFill="1"/>
    <xf numFmtId="0" fontId="0" fillId="4" borderId="0" xfId="0" applyFill="1"/>
    <xf numFmtId="0" fontId="38" fillId="3" borderId="0" xfId="0" applyFont="1" applyFill="1" applyBorder="1" applyAlignment="1">
      <alignment horizontal="right"/>
    </xf>
    <xf numFmtId="0" fontId="39" fillId="3" borderId="0" xfId="0" applyFont="1" applyFill="1" applyBorder="1" applyAlignment="1" applyProtection="1">
      <alignment horizontal="center" vertical="center" wrapText="1"/>
      <protection hidden="1"/>
    </xf>
    <xf numFmtId="0" fontId="39" fillId="3" borderId="1" xfId="0" applyFont="1" applyFill="1" applyBorder="1" applyAlignment="1" applyProtection="1">
      <alignment horizontal="center" vertical="center" wrapText="1"/>
      <protection hidden="1"/>
    </xf>
    <xf numFmtId="0" fontId="37" fillId="3" borderId="0" xfId="0" applyFont="1" applyFill="1"/>
    <xf numFmtId="0" fontId="0" fillId="3" borderId="0" xfId="0" applyFill="1"/>
    <xf numFmtId="0" fontId="37" fillId="3" borderId="21" xfId="0" applyFont="1" applyFill="1" applyBorder="1"/>
    <xf numFmtId="0" fontId="0" fillId="3" borderId="0" xfId="0" applyFill="1" applyBorder="1"/>
    <xf numFmtId="0" fontId="0" fillId="3" borderId="2" xfId="0" applyFill="1" applyBorder="1"/>
    <xf numFmtId="0" fontId="0" fillId="0" borderId="0" xfId="0" applyBorder="1"/>
    <xf numFmtId="49" fontId="0" fillId="3" borderId="0" xfId="0" applyNumberFormat="1" applyFill="1" applyBorder="1" applyAlignment="1">
      <alignment horizontal="center"/>
    </xf>
    <xf numFmtId="0" fontId="37" fillId="8" borderId="21" xfId="0" applyFont="1" applyFill="1" applyBorder="1"/>
    <xf numFmtId="49" fontId="0" fillId="8" borderId="0" xfId="0" applyNumberFormat="1" applyFill="1" applyBorder="1" applyAlignment="1">
      <alignment horizontal="center"/>
    </xf>
    <xf numFmtId="0" fontId="0" fillId="8" borderId="0" xfId="0" applyFill="1" applyBorder="1"/>
    <xf numFmtId="0" fontId="0" fillId="8" borderId="2" xfId="0" applyFill="1" applyBorder="1"/>
    <xf numFmtId="0" fontId="0" fillId="3" borderId="0" xfId="0" applyFill="1" applyBorder="1" applyAlignment="1">
      <alignment horizontal="center"/>
    </xf>
    <xf numFmtId="0" fontId="0" fillId="3" borderId="1" xfId="0" applyFill="1" applyBorder="1" applyAlignment="1" applyProtection="1">
      <alignment horizontal="center"/>
      <protection locked="0"/>
    </xf>
    <xf numFmtId="0" fontId="0" fillId="3" borderId="0" xfId="0" applyFill="1" applyBorder="1" applyAlignment="1"/>
    <xf numFmtId="0" fontId="0" fillId="3" borderId="0" xfId="0" applyFill="1" applyBorder="1" applyAlignment="1">
      <alignment horizontal="center" vertical="center"/>
    </xf>
    <xf numFmtId="0" fontId="0" fillId="3" borderId="2" xfId="0" applyFill="1" applyBorder="1" applyAlignment="1"/>
    <xf numFmtId="0" fontId="0" fillId="0" borderId="0" xfId="0" applyAlignment="1"/>
    <xf numFmtId="0" fontId="37" fillId="8" borderId="37" xfId="0" applyFont="1" applyFill="1" applyBorder="1"/>
    <xf numFmtId="49" fontId="0" fillId="8" borderId="19" xfId="0" applyNumberFormat="1" applyFill="1" applyBorder="1" applyAlignment="1">
      <alignment horizontal="center"/>
    </xf>
    <xf numFmtId="0" fontId="0" fillId="8" borderId="19" xfId="0" applyFill="1" applyBorder="1"/>
    <xf numFmtId="0" fontId="0" fillId="8" borderId="38" xfId="0" applyFill="1" applyBorder="1"/>
    <xf numFmtId="0" fontId="37" fillId="0" borderId="0" xfId="0" applyFont="1"/>
    <xf numFmtId="0" fontId="46" fillId="0" borderId="0" xfId="0" applyFont="1" applyAlignment="1">
      <alignment horizontal="center"/>
    </xf>
    <xf numFmtId="0" fontId="31" fillId="0" borderId="6" xfId="0" applyFont="1" applyBorder="1" applyAlignment="1">
      <alignment horizontal="center"/>
    </xf>
    <xf numFmtId="0" fontId="23" fillId="0" borderId="0" xfId="0" applyFont="1" applyFill="1"/>
    <xf numFmtId="0" fontId="30" fillId="0" borderId="0" xfId="0" applyFont="1" applyAlignment="1">
      <alignment horizontal="center" wrapText="1"/>
    </xf>
    <xf numFmtId="0" fontId="23" fillId="0" borderId="0" xfId="0" applyFont="1" applyAlignment="1">
      <alignment horizontal="center"/>
    </xf>
    <xf numFmtId="0" fontId="23" fillId="0" borderId="0" xfId="0" applyFont="1" applyAlignment="1">
      <alignment wrapText="1"/>
    </xf>
    <xf numFmtId="9" fontId="23" fillId="0" borderId="0" xfId="1" applyFont="1"/>
    <xf numFmtId="165" fontId="31" fillId="0" borderId="0" xfId="4" applyNumberFormat="1" applyFont="1"/>
    <xf numFmtId="0" fontId="0" fillId="9" borderId="9" xfId="0" applyFill="1" applyBorder="1"/>
    <xf numFmtId="0" fontId="0" fillId="12" borderId="9" xfId="0" applyFill="1" applyBorder="1"/>
    <xf numFmtId="0" fontId="0" fillId="10" borderId="9" xfId="0" applyFill="1" applyBorder="1"/>
    <xf numFmtId="0" fontId="0" fillId="11" borderId="9" xfId="0" applyFill="1" applyBorder="1"/>
    <xf numFmtId="0" fontId="23" fillId="3" borderId="21" xfId="0" applyFont="1" applyFill="1" applyBorder="1" applyAlignment="1" applyProtection="1">
      <alignment horizontal="center" wrapText="1"/>
      <protection hidden="1"/>
    </xf>
    <xf numFmtId="9" fontId="23" fillId="3" borderId="21" xfId="1" applyFont="1" applyFill="1" applyBorder="1" applyProtection="1">
      <protection hidden="1"/>
    </xf>
    <xf numFmtId="0" fontId="31" fillId="0" borderId="9" xfId="0" applyFont="1" applyBorder="1" applyAlignment="1">
      <alignment horizontal="center" vertical="center" wrapText="1"/>
    </xf>
    <xf numFmtId="0" fontId="13" fillId="2" borderId="8" xfId="0" applyFont="1" applyFill="1" applyBorder="1" applyAlignment="1" applyProtection="1">
      <alignment vertical="center" wrapText="1"/>
      <protection hidden="1"/>
    </xf>
    <xf numFmtId="0" fontId="0" fillId="0" borderId="0" xfId="0" applyNumberFormat="1" applyAlignment="1">
      <alignment horizontal="center" vertical="center"/>
    </xf>
    <xf numFmtId="0" fontId="10" fillId="2" borderId="9" xfId="0" applyFont="1" applyFill="1" applyBorder="1" applyAlignment="1">
      <alignment horizontal="center" vertical="center" wrapText="1"/>
    </xf>
    <xf numFmtId="0" fontId="49" fillId="0" borderId="9" xfId="0" applyFont="1" applyBorder="1"/>
    <xf numFmtId="0" fontId="23" fillId="0" borderId="0" xfId="0" applyFont="1" applyFill="1" applyAlignment="1">
      <alignment vertical="center"/>
    </xf>
    <xf numFmtId="0" fontId="48" fillId="0" borderId="0" xfId="0" applyFont="1" applyFill="1"/>
    <xf numFmtId="0" fontId="10" fillId="2" borderId="43" xfId="0" applyFont="1" applyFill="1" applyBorder="1" applyAlignment="1">
      <alignment horizontal="center" vertical="center" wrapText="1"/>
    </xf>
    <xf numFmtId="1" fontId="0" fillId="3" borderId="0" xfId="0" applyNumberFormat="1" applyFill="1" applyProtection="1">
      <protection hidden="1"/>
    </xf>
    <xf numFmtId="1" fontId="0" fillId="3" borderId="0" xfId="0" applyNumberFormat="1" applyFill="1" applyBorder="1" applyProtection="1">
      <protection hidden="1"/>
    </xf>
    <xf numFmtId="1" fontId="0" fillId="4" borderId="0" xfId="0" applyNumberFormat="1" applyFill="1" applyBorder="1" applyProtection="1">
      <protection hidden="1"/>
    </xf>
    <xf numFmtId="1" fontId="0" fillId="3" borderId="0" xfId="0" applyNumberFormat="1" applyFill="1" applyAlignment="1" applyProtection="1">
      <alignment wrapText="1"/>
      <protection hidden="1"/>
    </xf>
    <xf numFmtId="1" fontId="0" fillId="3" borderId="0" xfId="0" applyNumberFormat="1" applyFill="1" applyBorder="1" applyAlignment="1" applyProtection="1">
      <alignment wrapText="1"/>
      <protection hidden="1"/>
    </xf>
    <xf numFmtId="1" fontId="23" fillId="3" borderId="0" xfId="0" applyNumberFormat="1" applyFont="1" applyFill="1" applyBorder="1" applyProtection="1">
      <protection hidden="1"/>
    </xf>
    <xf numFmtId="1" fontId="23" fillId="4" borderId="0" xfId="0" applyNumberFormat="1" applyFont="1" applyFill="1" applyBorder="1" applyProtection="1">
      <protection hidden="1"/>
    </xf>
    <xf numFmtId="1" fontId="23" fillId="3" borderId="0" xfId="0" applyNumberFormat="1" applyFont="1" applyFill="1" applyBorder="1" applyAlignment="1" applyProtection="1">
      <alignment horizontal="center" wrapText="1"/>
      <protection hidden="1"/>
    </xf>
    <xf numFmtId="1" fontId="23" fillId="3" borderId="9" xfId="1" applyNumberFormat="1" applyFont="1" applyFill="1" applyBorder="1" applyProtection="1">
      <protection hidden="1"/>
    </xf>
    <xf numFmtId="1" fontId="0" fillId="0" borderId="0" xfId="0" applyNumberFormat="1" applyProtection="1">
      <protection hidden="1"/>
    </xf>
    <xf numFmtId="1" fontId="0" fillId="0" borderId="0" xfId="0" applyNumberFormat="1" applyBorder="1" applyProtection="1">
      <protection hidden="1"/>
    </xf>
    <xf numFmtId="0" fontId="0" fillId="0" borderId="0" xfId="1" applyNumberFormat="1" applyFont="1" applyAlignment="1">
      <alignment horizontal="left"/>
    </xf>
    <xf numFmtId="0" fontId="13" fillId="0" borderId="0" xfId="0" applyFont="1" applyFill="1" applyBorder="1" applyAlignment="1" applyProtection="1">
      <alignment horizontal="center"/>
      <protection hidden="1"/>
    </xf>
    <xf numFmtId="0" fontId="8" fillId="3" borderId="0" xfId="0" applyFont="1" applyFill="1" applyBorder="1" applyAlignment="1" applyProtection="1">
      <alignment horizontal="center" vertical="center" wrapText="1"/>
      <protection hidden="1"/>
    </xf>
    <xf numFmtId="0" fontId="13" fillId="3" borderId="0" xfId="0" applyFont="1" applyFill="1" applyBorder="1" applyAlignment="1" applyProtection="1">
      <alignment horizontal="center" vertical="center" wrapText="1"/>
      <protection hidden="1"/>
    </xf>
    <xf numFmtId="164" fontId="10" fillId="3" borderId="0" xfId="0" applyNumberFormat="1" applyFont="1" applyFill="1" applyBorder="1" applyAlignment="1" applyProtection="1">
      <alignment horizontal="center" wrapText="1"/>
      <protection locked="0" hidden="1"/>
    </xf>
    <xf numFmtId="0" fontId="10" fillId="3" borderId="0" xfId="0" applyFont="1" applyFill="1" applyBorder="1" applyAlignment="1" applyProtection="1">
      <alignment horizontal="center" vertical="center"/>
      <protection locked="0" hidden="1"/>
    </xf>
    <xf numFmtId="0" fontId="10" fillId="0" borderId="0" xfId="0" applyFont="1" applyFill="1" applyBorder="1" applyAlignment="1" applyProtection="1">
      <alignment horizontal="center" vertical="center" textRotation="90" wrapText="1"/>
      <protection hidden="1"/>
    </xf>
    <xf numFmtId="0" fontId="21" fillId="0" borderId="0" xfId="0" applyFont="1" applyFill="1" applyBorder="1" applyAlignment="1" applyProtection="1">
      <alignment horizontal="center" vertical="center" wrapText="1"/>
      <protection hidden="1"/>
    </xf>
    <xf numFmtId="0" fontId="23" fillId="0" borderId="0" xfId="0" applyFont="1" applyFill="1" applyBorder="1" applyProtection="1">
      <protection hidden="1"/>
    </xf>
    <xf numFmtId="0" fontId="24" fillId="0" borderId="0" xfId="0" applyNumberFormat="1" applyFont="1" applyFill="1" applyBorder="1" applyAlignment="1" applyProtection="1">
      <alignment horizontal="center" vertical="center"/>
      <protection hidden="1"/>
    </xf>
    <xf numFmtId="9" fontId="21" fillId="0" borderId="0" xfId="0" applyNumberFormat="1" applyFont="1" applyFill="1" applyBorder="1" applyAlignment="1" applyProtection="1">
      <alignment horizontal="center" vertical="center" wrapText="1"/>
      <protection hidden="1"/>
    </xf>
    <xf numFmtId="0" fontId="16" fillId="3" borderId="0" xfId="0" applyFont="1" applyFill="1" applyBorder="1" applyAlignment="1" applyProtection="1">
      <alignment horizontal="center"/>
      <protection hidden="1"/>
    </xf>
    <xf numFmtId="166" fontId="21" fillId="0" borderId="0" xfId="0" applyNumberFormat="1" applyFont="1" applyFill="1" applyBorder="1" applyAlignment="1" applyProtection="1">
      <alignment horizontal="center" vertical="center" wrapText="1"/>
      <protection hidden="1"/>
    </xf>
    <xf numFmtId="166" fontId="24" fillId="0" borderId="0" xfId="0" applyNumberFormat="1" applyFont="1" applyFill="1" applyBorder="1" applyAlignment="1" applyProtection="1">
      <alignment horizontal="center" vertical="center"/>
      <protection hidden="1"/>
    </xf>
    <xf numFmtId="0" fontId="24" fillId="0" borderId="0" xfId="0" applyFont="1" applyFill="1" applyBorder="1" applyAlignment="1" applyProtection="1">
      <alignment horizontal="center" vertical="center"/>
      <protection hidden="1"/>
    </xf>
    <xf numFmtId="0" fontId="21" fillId="0" borderId="0" xfId="0" applyFont="1" applyFill="1" applyBorder="1" applyAlignment="1" applyProtection="1">
      <alignment horizontal="center" vertical="center"/>
      <protection hidden="1"/>
    </xf>
    <xf numFmtId="165" fontId="21" fillId="0" borderId="0" xfId="0" applyNumberFormat="1" applyFont="1" applyFill="1" applyBorder="1" applyAlignment="1" applyProtection="1">
      <alignment horizontal="center" vertical="center" wrapText="1"/>
      <protection hidden="1"/>
    </xf>
    <xf numFmtId="165" fontId="24" fillId="0" borderId="0" xfId="6" applyNumberFormat="1" applyFont="1" applyFill="1" applyBorder="1" applyAlignment="1" applyProtection="1">
      <alignment horizontal="center" vertical="center"/>
      <protection hidden="1"/>
    </xf>
    <xf numFmtId="0" fontId="10" fillId="0" borderId="0" xfId="0" applyNumberFormat="1" applyFont="1" applyFill="1" applyBorder="1" applyAlignment="1" applyProtection="1">
      <alignment horizontal="center" vertical="center" wrapText="1"/>
      <protection hidden="1"/>
    </xf>
    <xf numFmtId="9" fontId="10" fillId="0" borderId="0" xfId="0" applyNumberFormat="1" applyFont="1" applyFill="1" applyBorder="1" applyAlignment="1" applyProtection="1">
      <alignment horizontal="center" vertical="center" wrapText="1"/>
      <protection hidden="1"/>
    </xf>
    <xf numFmtId="0" fontId="16" fillId="0" borderId="0" xfId="0" applyFont="1" applyFill="1" applyBorder="1" applyAlignment="1" applyProtection="1">
      <alignment horizontal="center"/>
      <protection hidden="1"/>
    </xf>
    <xf numFmtId="9" fontId="16" fillId="0" borderId="0" xfId="6" applyFont="1" applyFill="1" applyBorder="1" applyAlignment="1" applyProtection="1">
      <alignment horizontal="center"/>
      <protection hidden="1"/>
    </xf>
    <xf numFmtId="0" fontId="16" fillId="0" borderId="0" xfId="0" applyNumberFormat="1" applyFont="1" applyFill="1" applyBorder="1" applyAlignment="1" applyProtection="1">
      <alignment horizontal="center"/>
      <protection hidden="1"/>
    </xf>
    <xf numFmtId="9" fontId="23" fillId="3" borderId="0" xfId="3" applyNumberFormat="1" applyFont="1" applyFill="1" applyBorder="1" applyProtection="1">
      <protection hidden="1"/>
    </xf>
    <xf numFmtId="0" fontId="0" fillId="0" borderId="0" xfId="0" applyFill="1" applyBorder="1" applyProtection="1">
      <protection hidden="1"/>
    </xf>
    <xf numFmtId="0" fontId="10" fillId="2" borderId="8" xfId="0" applyFont="1" applyFill="1" applyBorder="1" applyAlignment="1">
      <alignment horizontal="center" vertical="center" wrapText="1"/>
    </xf>
    <xf numFmtId="0" fontId="51" fillId="0" borderId="0" xfId="0" applyFont="1" applyAlignment="1">
      <alignment horizontal="center" vertical="center"/>
    </xf>
    <xf numFmtId="0" fontId="51" fillId="0" borderId="0" xfId="0" applyFont="1"/>
    <xf numFmtId="0" fontId="31" fillId="0" borderId="9" xfId="0" applyFont="1" applyFill="1" applyBorder="1" applyAlignment="1">
      <alignment horizontal="center" vertical="center" wrapText="1"/>
    </xf>
    <xf numFmtId="1" fontId="0" fillId="0" borderId="0" xfId="0" applyNumberFormat="1" applyFill="1" applyBorder="1" applyProtection="1">
      <protection hidden="1"/>
    </xf>
    <xf numFmtId="0" fontId="22" fillId="0" borderId="0" xfId="0" applyFont="1" applyFill="1" applyBorder="1" applyAlignment="1">
      <alignment horizontal="center" vertical="center" wrapText="1"/>
    </xf>
    <xf numFmtId="0" fontId="22" fillId="0" borderId="6" xfId="0" applyFont="1" applyFill="1" applyBorder="1" applyAlignment="1">
      <alignment horizontal="center" vertical="center" wrapText="1"/>
    </xf>
    <xf numFmtId="49" fontId="31" fillId="0" borderId="9" xfId="0" applyNumberFormat="1" applyFont="1" applyBorder="1" applyAlignment="1">
      <alignment horizontal="center" vertical="center" wrapText="1"/>
    </xf>
    <xf numFmtId="0" fontId="31" fillId="0" borderId="9" xfId="0" applyFont="1" applyBorder="1" applyAlignment="1">
      <alignment horizontal="center" vertical="center" wrapText="1"/>
    </xf>
    <xf numFmtId="0" fontId="13" fillId="2" borderId="7" xfId="0" applyFont="1" applyFill="1" applyBorder="1" applyAlignment="1" applyProtection="1">
      <alignment vertical="center" wrapText="1"/>
      <protection hidden="1"/>
    </xf>
    <xf numFmtId="0" fontId="10" fillId="0" borderId="26" xfId="0" applyFont="1" applyFill="1" applyBorder="1" applyAlignment="1">
      <alignment horizontal="center" vertical="center" wrapText="1"/>
    </xf>
    <xf numFmtId="0" fontId="31" fillId="0" borderId="9" xfId="0" applyFont="1" applyBorder="1" applyAlignment="1">
      <alignment horizontal="center" vertical="center" wrapText="1"/>
    </xf>
    <xf numFmtId="9" fontId="23" fillId="0" borderId="0" xfId="0" applyNumberFormat="1" applyFont="1"/>
    <xf numFmtId="0" fontId="10" fillId="5" borderId="23" xfId="0" applyFont="1" applyFill="1" applyBorder="1" applyAlignment="1" applyProtection="1">
      <alignment horizontal="center"/>
      <protection hidden="1"/>
    </xf>
    <xf numFmtId="9" fontId="10" fillId="5" borderId="23" xfId="1" applyFont="1" applyFill="1" applyBorder="1" applyAlignment="1" applyProtection="1">
      <alignment horizontal="center"/>
      <protection hidden="1"/>
    </xf>
    <xf numFmtId="0" fontId="10" fillId="5" borderId="25" xfId="0" applyNumberFormat="1" applyFont="1" applyFill="1" applyBorder="1" applyAlignment="1" applyProtection="1">
      <alignment horizontal="center"/>
      <protection hidden="1"/>
    </xf>
    <xf numFmtId="165" fontId="0" fillId="0" borderId="0" xfId="1" applyNumberFormat="1" applyFont="1"/>
    <xf numFmtId="9" fontId="53" fillId="0" borderId="0" xfId="0" applyNumberFormat="1" applyFont="1"/>
    <xf numFmtId="0" fontId="0" fillId="0" borderId="0" xfId="0" applyAlignment="1">
      <alignment horizontal="center"/>
    </xf>
    <xf numFmtId="0" fontId="24" fillId="0" borderId="0" xfId="0" applyFont="1" applyProtection="1">
      <protection hidden="1"/>
    </xf>
    <xf numFmtId="0" fontId="24" fillId="0" borderId="0" xfId="0" applyFont="1" applyBorder="1" applyProtection="1">
      <protection hidden="1"/>
    </xf>
    <xf numFmtId="0" fontId="21" fillId="0" borderId="0" xfId="0" applyFont="1" applyFill="1" applyBorder="1" applyAlignment="1" applyProtection="1">
      <alignment horizontal="left"/>
      <protection hidden="1"/>
    </xf>
    <xf numFmtId="0" fontId="21" fillId="0" borderId="0" xfId="0" applyFont="1" applyFill="1" applyBorder="1" applyAlignment="1" applyProtection="1">
      <protection hidden="1"/>
    </xf>
    <xf numFmtId="0" fontId="23" fillId="4" borderId="0" xfId="0" applyFont="1" applyFill="1" applyBorder="1" applyAlignment="1" applyProtection="1">
      <protection hidden="1"/>
    </xf>
    <xf numFmtId="0" fontId="7" fillId="0" borderId="0" xfId="0" applyFont="1" applyFill="1" applyBorder="1" applyAlignment="1" applyProtection="1">
      <alignment horizontal="center"/>
      <protection hidden="1"/>
    </xf>
    <xf numFmtId="0" fontId="54" fillId="3" borderId="0" xfId="0" applyFont="1" applyFill="1" applyBorder="1" applyAlignment="1" applyProtection="1">
      <protection hidden="1"/>
    </xf>
    <xf numFmtId="0" fontId="2" fillId="15" borderId="0" xfId="7" applyFill="1" applyAlignment="1">
      <alignment horizontal="center" vertical="center"/>
    </xf>
    <xf numFmtId="49" fontId="2" fillId="15" borderId="0" xfId="7" applyNumberFormat="1" applyFill="1" applyAlignment="1">
      <alignment horizontal="center" vertical="center"/>
    </xf>
    <xf numFmtId="49" fontId="2" fillId="0" borderId="0" xfId="7" applyNumberFormat="1" applyAlignment="1">
      <alignment vertical="center"/>
    </xf>
    <xf numFmtId="49" fontId="0" fillId="0" borderId="0" xfId="0" applyNumberFormat="1"/>
    <xf numFmtId="0" fontId="54" fillId="0" borderId="0" xfId="0" applyFont="1" applyFill="1" applyBorder="1" applyAlignment="1" applyProtection="1">
      <protection hidden="1"/>
    </xf>
    <xf numFmtId="0" fontId="0" fillId="0" borderId="0" xfId="0" applyFont="1" applyBorder="1" applyProtection="1">
      <protection hidden="1"/>
    </xf>
    <xf numFmtId="0" fontId="55" fillId="0" borderId="0" xfId="0" applyFont="1" applyProtection="1">
      <protection hidden="1"/>
    </xf>
    <xf numFmtId="0" fontId="56" fillId="0" borderId="0" xfId="0" applyFont="1" applyFill="1" applyBorder="1" applyAlignment="1" applyProtection="1">
      <protection hidden="1"/>
    </xf>
    <xf numFmtId="0" fontId="56" fillId="0" borderId="0" xfId="0" applyFont="1" applyFill="1" applyBorder="1" applyAlignment="1" applyProtection="1">
      <alignment horizontal="left"/>
      <protection hidden="1"/>
    </xf>
    <xf numFmtId="49" fontId="16" fillId="0" borderId="0" xfId="0" applyNumberFormat="1" applyFont="1"/>
    <xf numFmtId="49" fontId="0" fillId="0" borderId="0" xfId="0" applyNumberFormat="1" applyAlignment="1">
      <alignment wrapText="1"/>
    </xf>
    <xf numFmtId="49" fontId="0" fillId="4" borderId="0" xfId="0" applyNumberFormat="1" applyFill="1"/>
    <xf numFmtId="49" fontId="16" fillId="4" borderId="0" xfId="0" applyNumberFormat="1" applyFont="1" applyFill="1"/>
    <xf numFmtId="165" fontId="21" fillId="5" borderId="9" xfId="1" applyNumberFormat="1" applyFont="1" applyFill="1" applyBorder="1" applyAlignment="1" applyProtection="1">
      <alignment horizontal="center" vertical="center" wrapText="1"/>
      <protection hidden="1"/>
    </xf>
    <xf numFmtId="165" fontId="24" fillId="5" borderId="9" xfId="1" applyNumberFormat="1" applyFont="1" applyFill="1" applyBorder="1" applyAlignment="1" applyProtection="1">
      <alignment horizontal="center" vertical="center"/>
      <protection hidden="1"/>
    </xf>
    <xf numFmtId="0" fontId="23" fillId="0" borderId="0" xfId="0" applyFont="1" applyProtection="1">
      <protection hidden="1"/>
    </xf>
    <xf numFmtId="0" fontId="57" fillId="0" borderId="0" xfId="0" applyFont="1" applyBorder="1" applyAlignment="1">
      <alignment horizontal="center" vertical="center"/>
    </xf>
    <xf numFmtId="0" fontId="31" fillId="2" borderId="12" xfId="0" applyFont="1" applyFill="1" applyBorder="1" applyAlignment="1">
      <alignment horizontal="center" vertical="center"/>
    </xf>
    <xf numFmtId="0" fontId="0" fillId="2" borderId="9" xfId="0" applyFill="1" applyBorder="1"/>
    <xf numFmtId="165" fontId="30" fillId="2" borderId="12" xfId="8" applyNumberFormat="1" applyFont="1" applyFill="1" applyBorder="1" applyAlignment="1">
      <alignment horizontal="center" vertical="center" wrapText="1"/>
    </xf>
    <xf numFmtId="165" fontId="30" fillId="2" borderId="9" xfId="8" applyNumberFormat="1" applyFont="1" applyFill="1" applyBorder="1" applyAlignment="1">
      <alignment horizontal="center" vertical="center"/>
    </xf>
    <xf numFmtId="165" fontId="30" fillId="2" borderId="12" xfId="8" applyNumberFormat="1" applyFont="1" applyFill="1" applyBorder="1" applyAlignment="1">
      <alignment horizontal="center" vertical="center"/>
    </xf>
    <xf numFmtId="166" fontId="30" fillId="2" borderId="12" xfId="0" applyNumberFormat="1" applyFont="1" applyFill="1" applyBorder="1" applyAlignment="1">
      <alignment horizontal="center" vertical="center" wrapText="1"/>
    </xf>
    <xf numFmtId="0" fontId="0" fillId="0" borderId="9" xfId="0" applyBorder="1"/>
    <xf numFmtId="1" fontId="0" fillId="0" borderId="9" xfId="0" applyNumberFormat="1" applyBorder="1" applyAlignment="1">
      <alignment horizontal="center"/>
    </xf>
    <xf numFmtId="165" fontId="0" fillId="0" borderId="9" xfId="0" applyNumberFormat="1" applyBorder="1"/>
    <xf numFmtId="166" fontId="0" fillId="0" borderId="9" xfId="0" applyNumberFormat="1" applyBorder="1"/>
    <xf numFmtId="0" fontId="0" fillId="0" borderId="0" xfId="0" applyAlignment="1">
      <alignment horizontal="center"/>
    </xf>
    <xf numFmtId="49" fontId="16" fillId="0" borderId="0" xfId="0" applyNumberFormat="1" applyFont="1" applyAlignment="1">
      <alignment wrapText="1"/>
    </xf>
    <xf numFmtId="0" fontId="22" fillId="6" borderId="26" xfId="0" applyFont="1" applyFill="1" applyBorder="1" applyAlignment="1">
      <alignment horizontal="center" vertical="center" wrapText="1"/>
    </xf>
    <xf numFmtId="0" fontId="7" fillId="0" borderId="26" xfId="0" applyNumberFormat="1" applyFont="1" applyFill="1" applyBorder="1" applyAlignment="1" applyProtection="1">
      <alignment horizontal="center" vertical="center" wrapText="1"/>
      <protection locked="0" hidden="1"/>
    </xf>
    <xf numFmtId="0" fontId="7" fillId="0" borderId="29" xfId="0" applyNumberFormat="1" applyFont="1" applyFill="1" applyBorder="1" applyAlignment="1" applyProtection="1">
      <alignment horizontal="center" vertical="center" wrapText="1"/>
      <protection locked="0" hidden="1"/>
    </xf>
    <xf numFmtId="0" fontId="10" fillId="0" borderId="32" xfId="0" applyFont="1" applyFill="1" applyBorder="1" applyAlignment="1" applyProtection="1">
      <alignment horizontal="center" vertical="center" wrapText="1"/>
      <protection hidden="1"/>
    </xf>
    <xf numFmtId="0" fontId="10" fillId="0" borderId="26" xfId="0" applyFont="1" applyFill="1" applyBorder="1" applyAlignment="1" applyProtection="1">
      <alignment horizontal="center" vertical="center" wrapText="1"/>
      <protection hidden="1"/>
    </xf>
    <xf numFmtId="0" fontId="21" fillId="6" borderId="32" xfId="0" applyFont="1" applyFill="1" applyBorder="1" applyAlignment="1" applyProtection="1">
      <alignment horizontal="center" vertical="center" wrapText="1"/>
      <protection hidden="1"/>
    </xf>
    <xf numFmtId="0" fontId="21" fillId="6" borderId="26" xfId="0" applyFont="1" applyFill="1" applyBorder="1" applyAlignment="1" applyProtection="1">
      <alignment horizontal="center" vertical="center" wrapText="1"/>
      <protection hidden="1"/>
    </xf>
    <xf numFmtId="0" fontId="21" fillId="6" borderId="47" xfId="0" applyFont="1" applyFill="1" applyBorder="1" applyAlignment="1"/>
    <xf numFmtId="0" fontId="7" fillId="3" borderId="26" xfId="0" applyFont="1" applyFill="1" applyBorder="1" applyAlignment="1" applyProtection="1">
      <alignment horizontal="center"/>
      <protection hidden="1"/>
    </xf>
    <xf numFmtId="0" fontId="7" fillId="3" borderId="28" xfId="0" applyFont="1" applyFill="1" applyBorder="1" applyAlignment="1" applyProtection="1">
      <alignment horizontal="center"/>
      <protection hidden="1"/>
    </xf>
    <xf numFmtId="0" fontId="7" fillId="3" borderId="29" xfId="0" applyFont="1" applyFill="1" applyBorder="1" applyAlignment="1" applyProtection="1">
      <alignment vertical="center" wrapText="1"/>
      <protection hidden="1"/>
    </xf>
    <xf numFmtId="0" fontId="7" fillId="3" borderId="36" xfId="0" applyFont="1" applyFill="1" applyBorder="1" applyAlignment="1" applyProtection="1">
      <alignment vertical="center" wrapText="1"/>
      <protection hidden="1"/>
    </xf>
    <xf numFmtId="0" fontId="10" fillId="14" borderId="12" xfId="0" applyFont="1" applyFill="1" applyBorder="1" applyAlignment="1">
      <alignment horizontal="center" vertical="center" wrapText="1"/>
    </xf>
    <xf numFmtId="0" fontId="13" fillId="2" borderId="23" xfId="0" applyFont="1" applyFill="1" applyBorder="1" applyAlignment="1" applyProtection="1">
      <alignment vertical="center" wrapText="1"/>
      <protection hidden="1"/>
    </xf>
    <xf numFmtId="0" fontId="13" fillId="2" borderId="48" xfId="0" applyFont="1" applyFill="1" applyBorder="1" applyAlignment="1" applyProtection="1">
      <alignment vertical="center" wrapText="1"/>
      <protection hidden="1"/>
    </xf>
    <xf numFmtId="0" fontId="50" fillId="13" borderId="29" xfId="5" applyFont="1" applyBorder="1" applyAlignment="1">
      <alignment horizontal="center" vertical="center" wrapText="1"/>
    </xf>
    <xf numFmtId="0" fontId="21" fillId="5" borderId="44" xfId="0" applyFont="1" applyFill="1" applyBorder="1" applyAlignment="1" applyProtection="1">
      <alignment horizontal="center" vertical="center" wrapText="1"/>
      <protection hidden="1"/>
    </xf>
    <xf numFmtId="9" fontId="21" fillId="5" borderId="8" xfId="1" applyFont="1" applyFill="1" applyBorder="1" applyAlignment="1" applyProtection="1">
      <alignment horizontal="center" vertical="center" wrapText="1"/>
      <protection hidden="1"/>
    </xf>
    <xf numFmtId="9" fontId="21" fillId="5" borderId="9" xfId="1" applyFont="1" applyFill="1" applyBorder="1" applyAlignment="1" applyProtection="1">
      <alignment horizontal="center" vertical="center" wrapText="1"/>
      <protection hidden="1"/>
    </xf>
    <xf numFmtId="0" fontId="59" fillId="0" borderId="0" xfId="0" applyFont="1"/>
    <xf numFmtId="0" fontId="23" fillId="0" borderId="0" xfId="0" applyFont="1"/>
    <xf numFmtId="0" fontId="23" fillId="0" borderId="0" xfId="0" applyFont="1" applyAlignment="1">
      <alignment horizontal="center" vertical="center" wrapText="1"/>
    </xf>
    <xf numFmtId="0" fontId="0" fillId="0" borderId="0" xfId="0" applyNumberFormat="1" applyAlignment="1">
      <alignment horizontal="left"/>
    </xf>
    <xf numFmtId="0" fontId="0" fillId="0" borderId="0" xfId="0" applyAlignment="1">
      <alignment horizontal="left" wrapText="1"/>
    </xf>
    <xf numFmtId="166" fontId="0" fillId="0" borderId="0" xfId="8" applyNumberFormat="1" applyFont="1"/>
    <xf numFmtId="1" fontId="0" fillId="0" borderId="0" xfId="8" applyNumberFormat="1" applyFont="1"/>
    <xf numFmtId="0" fontId="0" fillId="14" borderId="0" xfId="0" applyNumberFormat="1" applyFill="1" applyAlignment="1">
      <alignment horizontal="center"/>
    </xf>
    <xf numFmtId="0" fontId="0" fillId="17" borderId="0" xfId="0" applyNumberFormat="1" applyFill="1" applyAlignment="1">
      <alignment horizontal="center"/>
    </xf>
    <xf numFmtId="0" fontId="0" fillId="12" borderId="0" xfId="0" applyNumberFormat="1" applyFill="1" applyAlignment="1">
      <alignment horizontal="center"/>
    </xf>
    <xf numFmtId="0" fontId="0" fillId="18" borderId="0" xfId="0" applyNumberFormat="1" applyFill="1" applyAlignment="1">
      <alignment horizontal="center"/>
    </xf>
    <xf numFmtId="0" fontId="0" fillId="16" borderId="0" xfId="0" applyNumberFormat="1" applyFill="1" applyAlignment="1">
      <alignment horizontal="center"/>
    </xf>
    <xf numFmtId="0" fontId="0" fillId="15" borderId="0" xfId="0" applyNumberFormat="1" applyFill="1" applyAlignment="1">
      <alignment horizontal="center"/>
    </xf>
    <xf numFmtId="0" fontId="60" fillId="0" borderId="0" xfId="2" applyFont="1" applyBorder="1" applyAlignment="1">
      <alignment horizontal="right" vertical="center"/>
    </xf>
    <xf numFmtId="0" fontId="61" fillId="0" borderId="0" xfId="2" applyFont="1" applyBorder="1" applyAlignment="1">
      <alignment horizontal="left" vertical="center" wrapText="1"/>
    </xf>
    <xf numFmtId="0" fontId="17" fillId="0" borderId="0" xfId="2" applyBorder="1"/>
    <xf numFmtId="0" fontId="61" fillId="0" borderId="0" xfId="2" applyFont="1" applyBorder="1" applyAlignment="1">
      <alignment horizontal="right" vertical="center" wrapText="1"/>
    </xf>
    <xf numFmtId="49" fontId="16" fillId="0" borderId="0" xfId="2" applyNumberFormat="1" applyFont="1" applyBorder="1" applyAlignment="1">
      <alignment vertical="center"/>
    </xf>
    <xf numFmtId="165" fontId="62" fillId="0" borderId="9" xfId="2" applyNumberFormat="1" applyFont="1" applyBorder="1" applyAlignment="1">
      <alignment horizontal="center" vertical="center"/>
    </xf>
    <xf numFmtId="0" fontId="63" fillId="0" borderId="9" xfId="2" applyFont="1" applyBorder="1" applyAlignment="1">
      <alignment horizontal="center" vertical="center"/>
    </xf>
    <xf numFmtId="0" fontId="62" fillId="0" borderId="9" xfId="2" applyFont="1" applyBorder="1" applyAlignment="1">
      <alignment horizontal="center" vertical="center"/>
    </xf>
    <xf numFmtId="0" fontId="30" fillId="2" borderId="10" xfId="0" applyFont="1" applyFill="1" applyBorder="1" applyAlignment="1">
      <alignment horizontal="center" vertical="center" wrapText="1"/>
    </xf>
    <xf numFmtId="0" fontId="30" fillId="2" borderId="12" xfId="0" applyFont="1" applyFill="1" applyBorder="1" applyAlignment="1">
      <alignment horizontal="center" vertical="center" wrapText="1"/>
    </xf>
    <xf numFmtId="0" fontId="31" fillId="2" borderId="9" xfId="0" applyFont="1" applyFill="1" applyBorder="1" applyAlignment="1">
      <alignment horizontal="center" vertical="center" wrapText="1"/>
    </xf>
    <xf numFmtId="0" fontId="31" fillId="2" borderId="10" xfId="0" applyFont="1" applyFill="1" applyBorder="1" applyAlignment="1">
      <alignment horizontal="center" vertical="center" wrapText="1"/>
    </xf>
    <xf numFmtId="1" fontId="30" fillId="2" borderId="12" xfId="0" applyNumberFormat="1" applyFont="1" applyFill="1" applyBorder="1" applyAlignment="1">
      <alignment horizontal="center" vertical="center" wrapText="1"/>
    </xf>
    <xf numFmtId="0" fontId="0" fillId="3" borderId="52" xfId="0" applyFill="1" applyBorder="1" applyProtection="1">
      <protection hidden="1"/>
    </xf>
    <xf numFmtId="0" fontId="0" fillId="3" borderId="53" xfId="0" applyFill="1" applyBorder="1" applyProtection="1">
      <protection hidden="1"/>
    </xf>
    <xf numFmtId="0" fontId="0" fillId="3" borderId="54" xfId="0" applyFill="1" applyBorder="1" applyProtection="1">
      <protection hidden="1"/>
    </xf>
    <xf numFmtId="0" fontId="0" fillId="3" borderId="55" xfId="0" applyFill="1" applyBorder="1" applyProtection="1">
      <protection hidden="1"/>
    </xf>
    <xf numFmtId="0" fontId="0" fillId="3" borderId="56" xfId="0" applyFill="1" applyBorder="1" applyProtection="1">
      <protection hidden="1"/>
    </xf>
    <xf numFmtId="0" fontId="0" fillId="3" borderId="53" xfId="0" applyFill="1" applyBorder="1" applyAlignment="1" applyProtection="1">
      <alignment wrapText="1"/>
      <protection hidden="1"/>
    </xf>
    <xf numFmtId="0" fontId="23" fillId="3" borderId="53" xfId="0" applyFont="1" applyFill="1" applyBorder="1" applyProtection="1">
      <protection hidden="1"/>
    </xf>
    <xf numFmtId="0" fontId="23" fillId="4" borderId="53" xfId="0" applyFont="1" applyFill="1" applyBorder="1" applyProtection="1">
      <protection hidden="1"/>
    </xf>
    <xf numFmtId="0" fontId="24" fillId="3" borderId="53" xfId="0" applyFont="1" applyFill="1" applyBorder="1" applyAlignment="1" applyProtection="1">
      <alignment horizontal="center"/>
      <protection hidden="1"/>
    </xf>
    <xf numFmtId="0" fontId="0" fillId="3" borderId="53" xfId="0" applyFont="1" applyFill="1" applyBorder="1" applyProtection="1">
      <protection hidden="1"/>
    </xf>
    <xf numFmtId="0" fontId="0" fillId="0" borderId="53" xfId="0" applyBorder="1" applyProtection="1">
      <protection hidden="1"/>
    </xf>
    <xf numFmtId="0" fontId="0" fillId="0" borderId="0" xfId="0" applyAlignment="1">
      <alignment vertical="center"/>
    </xf>
    <xf numFmtId="0" fontId="48" fillId="4" borderId="0" xfId="0" applyFont="1" applyFill="1" applyBorder="1" applyAlignment="1" applyProtection="1">
      <protection hidden="1"/>
    </xf>
    <xf numFmtId="0" fontId="64" fillId="0" borderId="0" xfId="0" applyFont="1" applyAlignment="1">
      <alignment horizontal="center" vertical="center"/>
    </xf>
    <xf numFmtId="0" fontId="31" fillId="0" borderId="9" xfId="0" applyFont="1" applyBorder="1" applyAlignment="1">
      <alignment horizontal="center" vertical="center" wrapText="1"/>
    </xf>
    <xf numFmtId="9" fontId="31" fillId="0" borderId="9" xfId="1" applyFont="1" applyBorder="1" applyAlignment="1">
      <alignment horizontal="center" vertical="center" wrapText="1"/>
    </xf>
    <xf numFmtId="0" fontId="7" fillId="0" borderId="22" xfId="0" applyNumberFormat="1" applyFont="1" applyFill="1" applyBorder="1" applyAlignment="1" applyProtection="1">
      <alignment horizontal="center" vertical="center" wrapText="1"/>
      <protection locked="0" hidden="1"/>
    </xf>
    <xf numFmtId="0" fontId="31" fillId="0" borderId="9" xfId="0" applyFont="1" applyBorder="1" applyAlignment="1">
      <alignment vertical="top" wrapText="1"/>
    </xf>
    <xf numFmtId="0" fontId="10" fillId="2" borderId="42"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22" fillId="6" borderId="47" xfId="0" applyFont="1" applyFill="1" applyBorder="1" applyAlignment="1">
      <alignment horizontal="center" vertical="center" wrapText="1"/>
    </xf>
    <xf numFmtId="49" fontId="31" fillId="0" borderId="9" xfId="0" applyNumberFormat="1" applyFont="1" applyBorder="1" applyAlignment="1">
      <alignment horizontal="center" vertical="center" wrapText="1"/>
    </xf>
    <xf numFmtId="49" fontId="31" fillId="0" borderId="10" xfId="0" applyNumberFormat="1" applyFont="1" applyBorder="1" applyAlignment="1">
      <alignment horizontal="center" vertical="center" wrapText="1"/>
    </xf>
    <xf numFmtId="0" fontId="31" fillId="0" borderId="9" xfId="0" applyFont="1" applyBorder="1" applyAlignment="1">
      <alignment horizontal="center" vertical="center" wrapText="1"/>
    </xf>
    <xf numFmtId="49" fontId="31" fillId="0" borderId="9" xfId="0" applyNumberFormat="1" applyFont="1" applyBorder="1" applyAlignment="1">
      <alignment horizontal="center" vertical="center" wrapText="1"/>
    </xf>
    <xf numFmtId="0" fontId="0" fillId="0" borderId="0" xfId="0" applyAlignment="1">
      <alignment horizontal="center"/>
    </xf>
    <xf numFmtId="9" fontId="59" fillId="0" borderId="0" xfId="0" applyNumberFormat="1" applyFont="1" applyAlignment="1">
      <alignment horizontal="center" vertical="center"/>
    </xf>
    <xf numFmtId="0" fontId="10" fillId="2" borderId="4" xfId="0" applyFont="1" applyFill="1" applyBorder="1" applyAlignment="1">
      <alignment horizontal="center" vertical="center" wrapText="1"/>
    </xf>
    <xf numFmtId="0" fontId="23" fillId="5" borderId="32" xfId="0" applyFont="1" applyFill="1" applyBorder="1" applyProtection="1">
      <protection hidden="1"/>
    </xf>
    <xf numFmtId="166" fontId="21" fillId="5" borderId="28" xfId="0" applyNumberFormat="1" applyFont="1" applyFill="1" applyBorder="1" applyAlignment="1" applyProtection="1">
      <alignment horizontal="center" vertical="center" wrapText="1"/>
      <protection hidden="1"/>
    </xf>
    <xf numFmtId="165" fontId="21" fillId="5" borderId="29" xfId="1" applyNumberFormat="1" applyFont="1" applyFill="1" applyBorder="1" applyAlignment="1" applyProtection="1">
      <alignment horizontal="center" vertical="center" wrapText="1"/>
      <protection hidden="1"/>
    </xf>
    <xf numFmtId="166" fontId="24" fillId="5" borderId="29" xfId="0" applyNumberFormat="1" applyFont="1" applyFill="1" applyBorder="1" applyAlignment="1" applyProtection="1">
      <alignment horizontal="center" vertical="center"/>
      <protection hidden="1"/>
    </xf>
    <xf numFmtId="165" fontId="24" fillId="5" borderId="29" xfId="1" applyNumberFormat="1" applyFont="1" applyFill="1" applyBorder="1" applyAlignment="1" applyProtection="1">
      <alignment horizontal="center" vertical="center"/>
      <protection hidden="1"/>
    </xf>
    <xf numFmtId="0" fontId="24" fillId="5" borderId="31" xfId="0" applyNumberFormat="1" applyFont="1" applyFill="1" applyBorder="1" applyAlignment="1" applyProtection="1">
      <alignment horizontal="center" vertical="center"/>
      <protection hidden="1"/>
    </xf>
    <xf numFmtId="0" fontId="48" fillId="0" borderId="0" xfId="0" applyFont="1"/>
    <xf numFmtId="0" fontId="0" fillId="0" borderId="0" xfId="0" applyAlignment="1">
      <alignment horizontal="center"/>
    </xf>
    <xf numFmtId="0" fontId="65" fillId="0" borderId="0" xfId="0" applyFont="1" applyBorder="1" applyAlignment="1">
      <alignment horizontal="center" vertical="center"/>
    </xf>
    <xf numFmtId="0" fontId="65" fillId="0" borderId="6" xfId="0" applyFont="1" applyBorder="1" applyAlignment="1">
      <alignment horizontal="center" vertical="center"/>
    </xf>
    <xf numFmtId="0" fontId="65" fillId="0" borderId="0" xfId="0" applyFont="1" applyFill="1" applyBorder="1" applyAlignment="1">
      <alignment horizontal="center" vertical="center"/>
    </xf>
    <xf numFmtId="0" fontId="31" fillId="0" borderId="9" xfId="0" applyFont="1" applyBorder="1" applyAlignment="1">
      <alignment horizontal="center" vertical="center" wrapText="1"/>
    </xf>
    <xf numFmtId="49" fontId="31" fillId="0" borderId="9" xfId="0" applyNumberFormat="1" applyFont="1" applyBorder="1" applyAlignment="1">
      <alignment horizontal="center" vertical="center" wrapText="1"/>
    </xf>
    <xf numFmtId="0" fontId="31" fillId="0" borderId="9" xfId="0" applyFont="1" applyBorder="1" applyAlignment="1">
      <alignment horizontal="left" vertical="top" wrapText="1"/>
    </xf>
    <xf numFmtId="0" fontId="7" fillId="0" borderId="27" xfId="0" applyNumberFormat="1" applyFont="1" applyFill="1" applyBorder="1" applyAlignment="1" applyProtection="1">
      <alignment horizontal="center" vertical="center" wrapText="1"/>
      <protection locked="0" hidden="1"/>
    </xf>
    <xf numFmtId="0" fontId="10" fillId="0" borderId="33"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22" fillId="6" borderId="58" xfId="0" applyFont="1" applyFill="1" applyBorder="1" applyAlignment="1">
      <alignment horizontal="center" vertical="center" wrapText="1"/>
    </xf>
    <xf numFmtId="0" fontId="7" fillId="0" borderId="28" xfId="0" applyNumberFormat="1" applyFont="1" applyFill="1" applyBorder="1" applyAlignment="1" applyProtection="1">
      <alignment horizontal="center" vertical="center" wrapText="1"/>
      <protection locked="0" hidden="1"/>
    </xf>
    <xf numFmtId="0" fontId="51" fillId="0" borderId="9" xfId="0" applyFont="1" applyBorder="1" applyAlignment="1">
      <alignment horizontal="center" vertical="center"/>
    </xf>
    <xf numFmtId="9" fontId="31" fillId="0" borderId="10" xfId="1" applyFont="1" applyBorder="1" applyAlignment="1">
      <alignment horizontal="center" vertical="center" wrapText="1"/>
    </xf>
    <xf numFmtId="9" fontId="59" fillId="0" borderId="14" xfId="0" applyNumberFormat="1" applyFont="1" applyBorder="1" applyAlignment="1">
      <alignment horizontal="center" vertical="center"/>
    </xf>
    <xf numFmtId="0" fontId="31" fillId="0" borderId="10" xfId="0" applyFont="1" applyBorder="1" applyAlignment="1">
      <alignment horizontal="center" vertical="center" wrapText="1"/>
    </xf>
    <xf numFmtId="0" fontId="31" fillId="0" borderId="10" xfId="0" applyFont="1" applyBorder="1" applyAlignment="1">
      <alignment horizontal="left" vertical="top" wrapText="1"/>
    </xf>
    <xf numFmtId="49" fontId="31" fillId="0" borderId="10" xfId="0" applyNumberFormat="1" applyFont="1" applyBorder="1" applyAlignment="1">
      <alignment horizontal="center" vertical="center" wrapText="1"/>
    </xf>
    <xf numFmtId="0" fontId="31" fillId="0" borderId="10" xfId="0" applyFont="1" applyBorder="1" applyAlignment="1">
      <alignment horizontal="center" vertical="top" wrapText="1"/>
    </xf>
    <xf numFmtId="0" fontId="13" fillId="3" borderId="0" xfId="0" applyFont="1" applyFill="1" applyBorder="1" applyAlignment="1" applyProtection="1">
      <alignment vertical="center" wrapText="1"/>
      <protection hidden="1"/>
    </xf>
    <xf numFmtId="0" fontId="10" fillId="0" borderId="8" xfId="0" applyFont="1" applyFill="1" applyBorder="1" applyAlignment="1">
      <alignment horizontal="center" vertical="center" wrapText="1"/>
    </xf>
    <xf numFmtId="0" fontId="22" fillId="6" borderId="27" xfId="0" applyFont="1" applyFill="1" applyBorder="1" applyAlignment="1">
      <alignment horizontal="center" vertical="center" wrapText="1"/>
    </xf>
    <xf numFmtId="0" fontId="10" fillId="0" borderId="60" xfId="0" applyFont="1" applyFill="1" applyBorder="1" applyAlignment="1" applyProtection="1">
      <alignment horizontal="center" vertical="center" textRotation="90"/>
      <protection hidden="1"/>
    </xf>
    <xf numFmtId="0" fontId="10" fillId="0" borderId="44" xfId="0" applyFont="1" applyFill="1" applyBorder="1" applyAlignment="1" applyProtection="1">
      <alignment horizontal="center" vertical="center" textRotation="90"/>
      <protection hidden="1"/>
    </xf>
    <xf numFmtId="0" fontId="21" fillId="6" borderId="34" xfId="0" applyFont="1" applyFill="1" applyBorder="1" applyAlignment="1" applyProtection="1">
      <alignment horizontal="center" vertical="center"/>
      <protection hidden="1"/>
    </xf>
    <xf numFmtId="0" fontId="21" fillId="6" borderId="44" xfId="0" applyFont="1" applyFill="1" applyBorder="1" applyAlignment="1" applyProtection="1">
      <alignment horizontal="center" vertical="center"/>
      <protection hidden="1"/>
    </xf>
    <xf numFmtId="0" fontId="21" fillId="6" borderId="59" xfId="0" applyFont="1" applyFill="1" applyBorder="1" applyAlignment="1" applyProtection="1">
      <alignment horizontal="center" vertical="center"/>
      <protection hidden="1"/>
    </xf>
    <xf numFmtId="0" fontId="10" fillId="3" borderId="44" xfId="0" applyFont="1" applyFill="1" applyBorder="1" applyAlignment="1" applyProtection="1">
      <alignment horizontal="center" vertical="center" wrapText="1"/>
      <protection hidden="1"/>
    </xf>
    <xf numFmtId="0" fontId="52" fillId="2" borderId="9" xfId="0" applyFont="1" applyFill="1" applyBorder="1" applyAlignment="1">
      <alignment horizontal="center" vertical="center"/>
    </xf>
    <xf numFmtId="0" fontId="7" fillId="0" borderId="23" xfId="0" applyNumberFormat="1" applyFont="1" applyFill="1" applyBorder="1" applyAlignment="1" applyProtection="1">
      <alignment horizontal="center" vertical="center" wrapText="1"/>
      <protection locked="0" hidden="1"/>
    </xf>
    <xf numFmtId="0" fontId="7" fillId="0" borderId="31" xfId="0" applyNumberFormat="1" applyFont="1" applyFill="1" applyBorder="1" applyAlignment="1" applyProtection="1">
      <alignment horizontal="center" vertical="center" wrapText="1"/>
      <protection locked="0" hidden="1"/>
    </xf>
    <xf numFmtId="0" fontId="10" fillId="0" borderId="32" xfId="0" applyFont="1" applyFill="1" applyBorder="1" applyAlignment="1">
      <alignment horizontal="center" vertical="center" wrapText="1"/>
    </xf>
    <xf numFmtId="0" fontId="10" fillId="3" borderId="60" xfId="0" applyFont="1" applyFill="1" applyBorder="1" applyAlignment="1" applyProtection="1">
      <alignment horizontal="center" vertical="center" wrapText="1"/>
      <protection hidden="1"/>
    </xf>
    <xf numFmtId="0" fontId="10" fillId="3" borderId="61" xfId="0" applyFont="1" applyFill="1" applyBorder="1" applyAlignment="1" applyProtection="1">
      <alignment horizontal="center" vertical="center" wrapText="1"/>
      <protection hidden="1"/>
    </xf>
    <xf numFmtId="0" fontId="10" fillId="2" borderId="62" xfId="0" applyFont="1" applyFill="1" applyBorder="1" applyAlignment="1">
      <alignment horizontal="center" vertical="center" wrapText="1"/>
    </xf>
    <xf numFmtId="0" fontId="34" fillId="0" borderId="9" xfId="0" applyFont="1" applyBorder="1"/>
    <xf numFmtId="49" fontId="34" fillId="0" borderId="9" xfId="0" applyNumberFormat="1" applyFont="1" applyBorder="1"/>
    <xf numFmtId="0" fontId="21" fillId="6" borderId="44" xfId="0" applyFont="1" applyFill="1" applyBorder="1" applyAlignment="1" applyProtection="1">
      <alignment horizontal="right" vertical="center"/>
      <protection hidden="1"/>
    </xf>
    <xf numFmtId="0" fontId="21" fillId="6" borderId="34" xfId="0" applyFont="1" applyFill="1" applyBorder="1" applyAlignment="1" applyProtection="1">
      <alignment horizontal="right" vertical="center"/>
      <protection hidden="1"/>
    </xf>
    <xf numFmtId="0" fontId="22" fillId="6" borderId="23" xfId="0" applyFont="1" applyFill="1" applyBorder="1" applyAlignment="1">
      <alignment horizontal="center" vertical="center" wrapText="1"/>
    </xf>
    <xf numFmtId="0" fontId="22" fillId="6" borderId="25" xfId="0" applyFont="1" applyFill="1" applyBorder="1" applyAlignment="1">
      <alignment horizontal="center" vertical="center" wrapText="1"/>
    </xf>
    <xf numFmtId="0" fontId="22" fillId="6" borderId="28" xfId="0" applyFont="1" applyFill="1" applyBorder="1" applyAlignment="1">
      <alignment horizontal="center" vertical="center" wrapText="1"/>
    </xf>
    <xf numFmtId="0" fontId="22" fillId="6" borderId="29" xfId="0" applyFont="1" applyFill="1" applyBorder="1" applyAlignment="1">
      <alignment horizontal="center" vertical="center" wrapText="1"/>
    </xf>
    <xf numFmtId="0" fontId="22" fillId="6" borderId="31" xfId="0" applyFont="1" applyFill="1" applyBorder="1" applyAlignment="1">
      <alignment horizontal="center" vertical="center" wrapText="1"/>
    </xf>
    <xf numFmtId="0" fontId="34" fillId="0" borderId="10" xfId="0" applyFont="1" applyBorder="1"/>
    <xf numFmtId="49" fontId="34" fillId="0" borderId="10" xfId="0" applyNumberFormat="1" applyFont="1" applyBorder="1"/>
    <xf numFmtId="0" fontId="31" fillId="0" borderId="9" xfId="0" applyFont="1" applyBorder="1" applyAlignment="1">
      <alignment vertical="center" wrapText="1"/>
    </xf>
    <xf numFmtId="165" fontId="62" fillId="0" borderId="9" xfId="2" applyNumberFormat="1" applyFont="1" applyFill="1" applyBorder="1" applyAlignment="1">
      <alignment horizontal="center" vertical="center"/>
    </xf>
    <xf numFmtId="0" fontId="51" fillId="2" borderId="9" xfId="0" applyFont="1" applyFill="1" applyBorder="1" applyAlignment="1">
      <alignment horizontal="center" vertical="center"/>
    </xf>
    <xf numFmtId="0" fontId="10" fillId="3" borderId="64" xfId="0" applyFont="1" applyFill="1" applyBorder="1" applyAlignment="1" applyProtection="1">
      <alignment horizontal="center" vertical="center" wrapText="1"/>
      <protection hidden="1"/>
    </xf>
    <xf numFmtId="0" fontId="10" fillId="3" borderId="65" xfId="0" applyFont="1" applyFill="1" applyBorder="1" applyAlignment="1" applyProtection="1">
      <alignment horizontal="center" vertical="center" wrapText="1"/>
      <protection hidden="1"/>
    </xf>
    <xf numFmtId="0" fontId="10" fillId="3" borderId="66" xfId="0" applyFont="1" applyFill="1" applyBorder="1" applyAlignment="1" applyProtection="1">
      <alignment horizontal="center" vertical="center" wrapText="1"/>
      <protection hidden="1"/>
    </xf>
    <xf numFmtId="0" fontId="31" fillId="0" borderId="10" xfId="0" applyFont="1" applyBorder="1" applyAlignment="1">
      <alignment horizontal="center" vertical="center" wrapText="1"/>
    </xf>
    <xf numFmtId="49" fontId="31" fillId="0" borderId="10" xfId="0" applyNumberFormat="1" applyFont="1" applyBorder="1" applyAlignment="1">
      <alignment horizontal="center" vertical="center" wrapText="1"/>
    </xf>
    <xf numFmtId="0" fontId="49" fillId="0" borderId="0" xfId="0" applyFont="1"/>
    <xf numFmtId="0" fontId="62" fillId="0" borderId="9" xfId="0" applyFont="1" applyBorder="1" applyAlignment="1">
      <alignment horizontal="left" vertical="center" wrapText="1"/>
    </xf>
    <xf numFmtId="0" fontId="34" fillId="0" borderId="9" xfId="0" applyFont="1" applyBorder="1" applyAlignment="1">
      <alignment horizontal="left" vertical="center" wrapText="1"/>
    </xf>
    <xf numFmtId="0" fontId="34" fillId="0" borderId="10" xfId="0" applyFont="1" applyBorder="1" applyAlignment="1">
      <alignment horizontal="left" vertical="center" wrapText="1"/>
    </xf>
    <xf numFmtId="0" fontId="34" fillId="0" borderId="9" xfId="0" applyFont="1" applyBorder="1" applyAlignment="1">
      <alignment vertical="center" wrapText="1"/>
    </xf>
    <xf numFmtId="49" fontId="66" fillId="0" borderId="0" xfId="7" applyNumberFormat="1" applyFont="1" applyAlignment="1">
      <alignment vertical="center"/>
    </xf>
    <xf numFmtId="0" fontId="66" fillId="0" borderId="0" xfId="7" applyFont="1" applyAlignment="1">
      <alignment vertical="center"/>
    </xf>
    <xf numFmtId="0" fontId="6" fillId="0" borderId="0" xfId="0" applyFont="1" applyAlignment="1">
      <alignment vertical="center"/>
    </xf>
    <xf numFmtId="49" fontId="6" fillId="0" borderId="0" xfId="0" applyNumberFormat="1" applyFont="1"/>
    <xf numFmtId="0" fontId="6" fillId="0" borderId="0" xfId="0" applyFont="1"/>
    <xf numFmtId="0" fontId="50" fillId="13" borderId="45" xfId="5" applyFont="1" applyBorder="1" applyAlignment="1">
      <alignment horizontal="center" vertical="center" wrapText="1"/>
    </xf>
    <xf numFmtId="0" fontId="7" fillId="0" borderId="25" xfId="0" applyNumberFormat="1" applyFont="1" applyFill="1" applyBorder="1" applyAlignment="1" applyProtection="1">
      <alignment horizontal="center" vertical="center" wrapText="1"/>
      <protection locked="0" hidden="1"/>
    </xf>
    <xf numFmtId="0" fontId="10" fillId="12" borderId="9" xfId="0" applyFont="1" applyFill="1" applyBorder="1" applyAlignment="1">
      <alignment horizontal="center" vertical="center" wrapText="1"/>
    </xf>
    <xf numFmtId="0" fontId="10" fillId="12" borderId="12" xfId="0" applyFont="1" applyFill="1" applyBorder="1" applyAlignment="1">
      <alignment horizontal="center" vertical="center" wrapText="1"/>
    </xf>
    <xf numFmtId="0" fontId="21" fillId="6" borderId="67" xfId="0" applyFont="1" applyFill="1" applyBorder="1" applyAlignment="1" applyProtection="1">
      <alignment horizontal="center" vertical="center"/>
      <protection hidden="1"/>
    </xf>
    <xf numFmtId="0" fontId="21" fillId="6" borderId="65" xfId="0" applyFont="1" applyFill="1" applyBorder="1" applyAlignment="1" applyProtection="1">
      <alignment horizontal="center" vertical="center"/>
      <protection hidden="1"/>
    </xf>
    <xf numFmtId="0" fontId="21" fillId="6" borderId="66" xfId="0" applyFont="1" applyFill="1" applyBorder="1" applyAlignment="1">
      <alignment horizontal="center" vertical="center"/>
    </xf>
    <xf numFmtId="0" fontId="62" fillId="0" borderId="10" xfId="0" applyFont="1" applyBorder="1" applyAlignment="1">
      <alignment horizontal="left" vertical="center" wrapText="1"/>
    </xf>
    <xf numFmtId="49" fontId="31" fillId="0" borderId="10" xfId="0" applyNumberFormat="1" applyFont="1" applyBorder="1" applyAlignment="1">
      <alignment horizontal="center" vertical="center" wrapText="1"/>
    </xf>
    <xf numFmtId="0" fontId="31" fillId="0" borderId="9" xfId="0" applyFont="1" applyBorder="1" applyAlignment="1">
      <alignment horizontal="center" vertical="center" wrapText="1"/>
    </xf>
    <xf numFmtId="49" fontId="31" fillId="0" borderId="9" xfId="0" applyNumberFormat="1" applyFont="1" applyBorder="1" applyAlignment="1">
      <alignment horizontal="center" vertical="center" wrapText="1"/>
    </xf>
    <xf numFmtId="0" fontId="51" fillId="19" borderId="9" xfId="0" applyFont="1" applyFill="1" applyBorder="1" applyAlignment="1">
      <alignment horizontal="center" vertical="center"/>
    </xf>
    <xf numFmtId="0" fontId="50" fillId="14" borderId="24" xfId="5" applyFont="1" applyFill="1" applyBorder="1" applyAlignment="1">
      <alignment horizontal="center" vertical="center" wrapText="1"/>
    </xf>
    <xf numFmtId="0" fontId="22" fillId="6" borderId="22" xfId="0" applyFont="1" applyFill="1" applyBorder="1" applyAlignment="1">
      <alignment horizontal="center" vertical="center" wrapText="1"/>
    </xf>
    <xf numFmtId="0" fontId="7" fillId="14" borderId="24" xfId="0" applyFont="1" applyFill="1" applyBorder="1" applyAlignment="1">
      <alignment horizontal="center" vertical="center" wrapText="1"/>
    </xf>
    <xf numFmtId="0" fontId="7" fillId="12" borderId="24" xfId="0" applyFont="1" applyFill="1" applyBorder="1" applyAlignment="1">
      <alignment horizontal="center" vertical="center" wrapText="1"/>
    </xf>
    <xf numFmtId="0" fontId="50" fillId="12" borderId="24" xfId="5" applyFont="1" applyFill="1" applyBorder="1" applyAlignment="1">
      <alignment horizontal="center" vertical="center" wrapText="1"/>
    </xf>
    <xf numFmtId="0" fontId="51" fillId="2" borderId="9" xfId="0" applyFont="1" applyFill="1" applyBorder="1" applyAlignment="1">
      <alignment horizontal="center" vertical="center"/>
    </xf>
    <xf numFmtId="9" fontId="59" fillId="0" borderId="14" xfId="0" applyNumberFormat="1" applyFont="1" applyBorder="1" applyAlignment="1">
      <alignment horizontal="center" vertical="center"/>
    </xf>
    <xf numFmtId="9" fontId="31" fillId="0" borderId="10" xfId="1" applyFont="1" applyBorder="1" applyAlignment="1">
      <alignment horizontal="center" vertical="center" wrapText="1"/>
    </xf>
    <xf numFmtId="0" fontId="31" fillId="0" borderId="10" xfId="0" applyFont="1" applyBorder="1" applyAlignment="1">
      <alignment horizontal="center" vertical="center" wrapText="1"/>
    </xf>
    <xf numFmtId="49" fontId="31" fillId="0" borderId="10" xfId="0" applyNumberFormat="1" applyFont="1" applyBorder="1" applyAlignment="1">
      <alignment horizontal="center" vertical="center" wrapText="1"/>
    </xf>
    <xf numFmtId="0" fontId="31" fillId="0" borderId="9" xfId="0" applyFont="1" applyBorder="1" applyAlignment="1">
      <alignment horizontal="center" vertical="center" wrapText="1"/>
    </xf>
    <xf numFmtId="49" fontId="31" fillId="0" borderId="9" xfId="0" applyNumberFormat="1" applyFont="1" applyBorder="1" applyAlignment="1">
      <alignment horizontal="center" vertical="center" wrapText="1"/>
    </xf>
    <xf numFmtId="0" fontId="31" fillId="2" borderId="9" xfId="0" applyFont="1" applyFill="1" applyBorder="1" applyAlignment="1">
      <alignment horizontal="center" vertical="center" wrapText="1"/>
    </xf>
    <xf numFmtId="0" fontId="31" fillId="0" borderId="9" xfId="0" applyFont="1" applyBorder="1" applyAlignment="1">
      <alignment horizontal="center" vertical="center" wrapText="1"/>
    </xf>
    <xf numFmtId="49" fontId="31" fillId="0" borderId="9" xfId="0" applyNumberFormat="1" applyFont="1" applyBorder="1" applyAlignment="1">
      <alignment horizontal="center" vertical="center" wrapText="1"/>
    </xf>
    <xf numFmtId="0" fontId="31" fillId="7" borderId="9" xfId="0" applyFont="1" applyFill="1" applyBorder="1" applyAlignment="1">
      <alignment horizontal="center" vertical="center" wrapText="1"/>
    </xf>
    <xf numFmtId="0" fontId="10" fillId="12" borderId="17" xfId="0" applyFont="1" applyFill="1" applyBorder="1" applyAlignment="1">
      <alignment horizontal="center" vertical="center" wrapText="1"/>
    </xf>
    <xf numFmtId="0" fontId="10" fillId="2" borderId="69" xfId="0" applyFont="1" applyFill="1" applyBorder="1" applyAlignment="1">
      <alignment horizontal="center" vertical="center" wrapText="1"/>
    </xf>
    <xf numFmtId="0" fontId="7" fillId="0" borderId="70" xfId="0" applyNumberFormat="1" applyFont="1" applyFill="1" applyBorder="1" applyAlignment="1" applyProtection="1">
      <alignment horizontal="center" vertical="center" wrapText="1"/>
      <protection locked="0" hidden="1"/>
    </xf>
    <xf numFmtId="0" fontId="7" fillId="0" borderId="45" xfId="0" applyNumberFormat="1" applyFont="1" applyFill="1" applyBorder="1" applyAlignment="1" applyProtection="1">
      <alignment horizontal="center" vertical="center" wrapText="1"/>
      <protection locked="0" hidden="1"/>
    </xf>
    <xf numFmtId="0" fontId="10" fillId="0" borderId="3" xfId="0" applyFont="1" applyFill="1" applyBorder="1" applyAlignment="1" applyProtection="1">
      <alignment horizontal="center" vertical="center"/>
      <protection hidden="1"/>
    </xf>
    <xf numFmtId="0" fontId="10" fillId="0" borderId="34" xfId="0" applyFont="1" applyFill="1" applyBorder="1" applyAlignment="1" applyProtection="1">
      <alignment horizontal="center" vertical="center" textRotation="90"/>
      <protection hidden="1"/>
    </xf>
    <xf numFmtId="0" fontId="10" fillId="14" borderId="71" xfId="0" applyFont="1" applyFill="1" applyBorder="1" applyAlignment="1">
      <alignment horizontal="center" vertical="center" wrapText="1"/>
    </xf>
    <xf numFmtId="0" fontId="10" fillId="14" borderId="6" xfId="0" applyFont="1" applyFill="1" applyBorder="1" applyAlignment="1">
      <alignment horizontal="center" vertical="center" wrapText="1"/>
    </xf>
    <xf numFmtId="0" fontId="10" fillId="14" borderId="23" xfId="0" applyFont="1" applyFill="1" applyBorder="1" applyAlignment="1">
      <alignment horizontal="center" vertical="center" wrapText="1"/>
    </xf>
    <xf numFmtId="0" fontId="51" fillId="0" borderId="9" xfId="0" applyFont="1" applyBorder="1" applyAlignment="1">
      <alignment vertical="center"/>
    </xf>
    <xf numFmtId="9" fontId="31" fillId="0" borderId="9" xfId="1" applyFont="1" applyBorder="1" applyAlignment="1">
      <alignment horizontal="center" vertical="center" wrapText="1"/>
    </xf>
    <xf numFmtId="0" fontId="31" fillId="0" borderId="9" xfId="0" applyFont="1" applyBorder="1" applyAlignment="1">
      <alignment horizontal="center" vertical="center"/>
    </xf>
    <xf numFmtId="0" fontId="7" fillId="14" borderId="49" xfId="0" applyFont="1" applyFill="1" applyBorder="1" applyAlignment="1">
      <alignment horizontal="center" vertical="center" wrapText="1"/>
    </xf>
    <xf numFmtId="0" fontId="10" fillId="0" borderId="0" xfId="0" applyFont="1" applyFill="1" applyBorder="1" applyAlignment="1" applyProtection="1">
      <alignment horizontal="right" vertical="center" wrapText="1"/>
      <protection hidden="1"/>
    </xf>
    <xf numFmtId="0" fontId="7" fillId="0" borderId="0" xfId="0" applyFont="1" applyAlignment="1">
      <alignment vertical="center" wrapText="1"/>
    </xf>
    <xf numFmtId="0" fontId="7" fillId="0" borderId="2" xfId="0" applyFont="1" applyBorder="1" applyAlignment="1">
      <alignment vertical="center" wrapText="1"/>
    </xf>
    <xf numFmtId="0" fontId="7" fillId="0" borderId="3" xfId="0" applyFont="1" applyBorder="1" applyAlignment="1" applyProtection="1">
      <alignment horizontal="center" vertical="center" wrapText="1"/>
      <protection locked="0" hidden="1"/>
    </xf>
    <xf numFmtId="0" fontId="7" fillId="0" borderId="4"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13" fillId="0" borderId="6" xfId="0" applyFont="1" applyFill="1" applyBorder="1" applyAlignment="1" applyProtection="1">
      <alignment horizontal="center"/>
      <protection hidden="1"/>
    </xf>
    <xf numFmtId="0" fontId="7" fillId="0" borderId="6" xfId="0" applyFont="1" applyBorder="1" applyAlignment="1">
      <alignment horizontal="center"/>
    </xf>
    <xf numFmtId="0" fontId="7" fillId="2" borderId="9" xfId="0" applyFont="1" applyFill="1" applyBorder="1" applyAlignment="1" applyProtection="1">
      <alignment horizontal="center" vertical="center" wrapText="1"/>
      <protection hidden="1"/>
    </xf>
    <xf numFmtId="0" fontId="7" fillId="2" borderId="9" xfId="0" applyFont="1" applyFill="1" applyBorder="1" applyAlignment="1" applyProtection="1">
      <alignment horizontal="center" vertical="center" textRotation="90" wrapText="1"/>
      <protection hidden="1"/>
    </xf>
    <xf numFmtId="0" fontId="7" fillId="2" borderId="9" xfId="0" applyFont="1" applyFill="1" applyBorder="1" applyAlignment="1" applyProtection="1">
      <alignment horizontal="center" vertical="center"/>
      <protection hidden="1"/>
    </xf>
    <xf numFmtId="0" fontId="7" fillId="2" borderId="10" xfId="0" applyFont="1" applyFill="1" applyBorder="1" applyAlignment="1" applyProtection="1">
      <alignment horizontal="center" vertical="center" wrapText="1"/>
      <protection hidden="1"/>
    </xf>
    <xf numFmtId="0" fontId="7" fillId="2" borderId="11" xfId="0" applyFont="1" applyFill="1" applyBorder="1" applyAlignment="1" applyProtection="1">
      <alignment horizontal="center" vertical="center" wrapText="1"/>
      <protection hidden="1"/>
    </xf>
    <xf numFmtId="0" fontId="7" fillId="2" borderId="12" xfId="0" applyFont="1" applyFill="1" applyBorder="1" applyAlignment="1" applyProtection="1">
      <alignment horizontal="center" vertical="center" wrapText="1"/>
      <protection hidden="1"/>
    </xf>
    <xf numFmtId="0" fontId="7" fillId="2" borderId="9" xfId="0" applyFont="1" applyFill="1" applyBorder="1" applyAlignment="1" applyProtection="1">
      <alignment horizontal="center" wrapText="1"/>
      <protection hidden="1"/>
    </xf>
    <xf numFmtId="0" fontId="7" fillId="2" borderId="9" xfId="0" applyFont="1" applyFill="1" applyBorder="1" applyAlignment="1" applyProtection="1">
      <alignment horizontal="center" vertical="center" wrapText="1"/>
      <protection locked="0" hidden="1"/>
    </xf>
    <xf numFmtId="0" fontId="43" fillId="3" borderId="39" xfId="0" applyFont="1" applyFill="1" applyBorder="1" applyAlignment="1">
      <alignment horizontal="center"/>
    </xf>
    <xf numFmtId="0" fontId="44" fillId="0" borderId="39" xfId="0" applyFont="1" applyBorder="1" applyAlignment="1">
      <alignment horizontal="center"/>
    </xf>
    <xf numFmtId="0" fontId="38" fillId="3" borderId="0" xfId="0" applyFont="1" applyFill="1" applyBorder="1" applyAlignment="1" applyProtection="1">
      <alignment horizontal="right" vertical="center" wrapText="1"/>
      <protection hidden="1"/>
    </xf>
    <xf numFmtId="0" fontId="40" fillId="0" borderId="2" xfId="0" applyFont="1" applyBorder="1" applyAlignment="1">
      <alignment horizontal="right" vertical="center" wrapText="1"/>
    </xf>
    <xf numFmtId="0" fontId="41" fillId="8" borderId="3" xfId="0" applyFont="1" applyFill="1" applyBorder="1" applyAlignment="1">
      <alignment horizontal="center"/>
    </xf>
    <xf numFmtId="0" fontId="42" fillId="0" borderId="4" xfId="0" applyFont="1" applyBorder="1" applyAlignment="1">
      <alignment horizontal="center"/>
    </xf>
    <xf numFmtId="0" fontId="42" fillId="0" borderId="5" xfId="0" applyFont="1" applyBorder="1" applyAlignment="1">
      <alignment horizontal="center"/>
    </xf>
    <xf numFmtId="0" fontId="0" fillId="3" borderId="3" xfId="0" applyFill="1" applyBorder="1" applyAlignment="1" applyProtection="1">
      <alignment horizontal="center"/>
      <protection locked="0"/>
    </xf>
    <xf numFmtId="0" fontId="0" fillId="3" borderId="4" xfId="0" applyFill="1" applyBorder="1" applyAlignment="1" applyProtection="1">
      <protection locked="0"/>
    </xf>
    <xf numFmtId="0" fontId="0" fillId="0" borderId="4" xfId="0" applyBorder="1" applyAlignment="1" applyProtection="1">
      <protection locked="0"/>
    </xf>
    <xf numFmtId="0" fontId="0" fillId="0" borderId="5" xfId="0" applyBorder="1" applyAlignment="1" applyProtection="1">
      <protection locked="0"/>
    </xf>
    <xf numFmtId="0" fontId="39" fillId="3" borderId="3" xfId="0" applyFont="1" applyFill="1" applyBorder="1" applyAlignment="1" applyProtection="1">
      <alignment horizontal="center" vertical="center" wrapText="1"/>
      <protection locked="0" hidden="1"/>
    </xf>
    <xf numFmtId="0" fontId="39" fillId="3" borderId="4" xfId="0" applyFont="1" applyFill="1" applyBorder="1" applyAlignment="1" applyProtection="1">
      <alignment horizontal="center" vertical="center" wrapText="1"/>
      <protection locked="0" hidden="1"/>
    </xf>
    <xf numFmtId="0" fontId="39" fillId="3" borderId="5" xfId="0" applyFont="1" applyFill="1" applyBorder="1" applyAlignment="1" applyProtection="1">
      <alignment horizontal="center" vertical="center" wrapText="1"/>
      <protection locked="0" hidden="1"/>
    </xf>
    <xf numFmtId="0" fontId="23" fillId="4" borderId="0" xfId="0" applyFont="1" applyFill="1" applyBorder="1" applyAlignment="1" applyProtection="1">
      <alignment horizontal="center"/>
      <protection hidden="1"/>
    </xf>
    <xf numFmtId="0" fontId="23" fillId="4" borderId="0" xfId="0" applyFont="1" applyFill="1" applyBorder="1" applyAlignment="1" applyProtection="1">
      <alignment horizontal="left"/>
      <protection hidden="1"/>
    </xf>
    <xf numFmtId="0" fontId="13" fillId="0" borderId="0" xfId="0" applyFont="1" applyFill="1" applyBorder="1" applyAlignment="1" applyProtection="1">
      <alignment horizontal="center"/>
      <protection hidden="1"/>
    </xf>
    <xf numFmtId="0" fontId="10"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textRotation="90" wrapText="1"/>
      <protection hidden="1"/>
    </xf>
    <xf numFmtId="0" fontId="13" fillId="2" borderId="3" xfId="0" applyFont="1" applyFill="1" applyBorder="1" applyAlignment="1" applyProtection="1">
      <alignment horizontal="center" vertical="center" wrapText="1"/>
      <protection hidden="1"/>
    </xf>
    <xf numFmtId="0" fontId="13" fillId="2" borderId="4" xfId="0" applyFont="1" applyFill="1" applyBorder="1" applyAlignment="1" applyProtection="1">
      <alignment horizontal="center" vertical="center" wrapText="1"/>
      <protection hidden="1"/>
    </xf>
    <xf numFmtId="0" fontId="13" fillId="2" borderId="5" xfId="0" applyFont="1" applyFill="1" applyBorder="1" applyAlignment="1" applyProtection="1">
      <alignment horizontal="center" vertical="center" wrapText="1"/>
      <protection hidden="1"/>
    </xf>
    <xf numFmtId="164" fontId="10" fillId="3" borderId="19" xfId="0" applyNumberFormat="1" applyFont="1" applyFill="1" applyBorder="1" applyAlignment="1" applyProtection="1">
      <alignment horizontal="center" wrapText="1"/>
      <protection locked="0" hidden="1"/>
    </xf>
    <xf numFmtId="0" fontId="13" fillId="2" borderId="3" xfId="0" applyFont="1" applyFill="1" applyBorder="1" applyAlignment="1" applyProtection="1">
      <alignment horizontal="center" vertical="center"/>
      <protection hidden="1"/>
    </xf>
    <xf numFmtId="0" fontId="13" fillId="2" borderId="4" xfId="0" applyFont="1" applyFill="1" applyBorder="1" applyAlignment="1" applyProtection="1">
      <alignment horizontal="center" vertical="center"/>
      <protection hidden="1"/>
    </xf>
    <xf numFmtId="0" fontId="13" fillId="2" borderId="5" xfId="0" applyFont="1" applyFill="1" applyBorder="1" applyAlignment="1" applyProtection="1">
      <alignment horizontal="center" vertical="center"/>
      <protection hidden="1"/>
    </xf>
    <xf numFmtId="0" fontId="10" fillId="2" borderId="22" xfId="0" applyFont="1" applyFill="1" applyBorder="1" applyAlignment="1" applyProtection="1">
      <alignment horizontal="center" vertical="center" wrapText="1"/>
      <protection hidden="1"/>
    </xf>
    <xf numFmtId="0" fontId="10" fillId="2" borderId="26" xfId="0" applyFont="1" applyFill="1" applyBorder="1" applyAlignment="1" applyProtection="1">
      <alignment horizontal="center" vertical="center" wrapText="1"/>
      <protection hidden="1"/>
    </xf>
    <xf numFmtId="0" fontId="10" fillId="2" borderId="28" xfId="0" applyFont="1" applyFill="1" applyBorder="1" applyAlignment="1" applyProtection="1">
      <alignment horizontal="center" vertical="center" wrapText="1"/>
      <protection hidden="1"/>
    </xf>
    <xf numFmtId="0" fontId="10" fillId="2" borderId="23" xfId="0" applyFont="1" applyFill="1" applyBorder="1" applyAlignment="1" applyProtection="1">
      <alignment horizontal="center" vertical="center" textRotation="90"/>
      <protection hidden="1"/>
    </xf>
    <xf numFmtId="0" fontId="10" fillId="2" borderId="9" xfId="0" applyFont="1" applyFill="1" applyBorder="1" applyAlignment="1" applyProtection="1">
      <alignment horizontal="center" vertical="center" textRotation="90"/>
      <protection hidden="1"/>
    </xf>
    <xf numFmtId="0" fontId="10" fillId="2" borderId="29" xfId="0" applyFont="1" applyFill="1" applyBorder="1" applyAlignment="1" applyProtection="1">
      <alignment horizontal="center" vertical="center" textRotation="90"/>
      <protection hidden="1"/>
    </xf>
    <xf numFmtId="0" fontId="10" fillId="2" borderId="46" xfId="0" applyFont="1" applyFill="1" applyBorder="1" applyAlignment="1" applyProtection="1">
      <alignment horizontal="center" vertical="center"/>
      <protection hidden="1"/>
    </xf>
    <xf numFmtId="0" fontId="10" fillId="2" borderId="18" xfId="0" applyFont="1" applyFill="1" applyBorder="1" applyAlignment="1" applyProtection="1">
      <alignment horizontal="center" vertical="center"/>
      <protection hidden="1"/>
    </xf>
    <xf numFmtId="0" fontId="10" fillId="2" borderId="36" xfId="0" applyFont="1" applyFill="1" applyBorder="1" applyAlignment="1" applyProtection="1">
      <alignment horizontal="center" vertical="center"/>
      <protection hidden="1"/>
    </xf>
    <xf numFmtId="0" fontId="10" fillId="2" borderId="40" xfId="0" applyFont="1" applyFill="1" applyBorder="1" applyAlignment="1" applyProtection="1">
      <alignment horizontal="center" vertical="center" textRotation="90"/>
      <protection hidden="1"/>
    </xf>
    <xf numFmtId="0" fontId="10" fillId="2" borderId="41" xfId="0" applyFont="1" applyFill="1" applyBorder="1" applyAlignment="1" applyProtection="1">
      <alignment horizontal="center" vertical="center" textRotation="90"/>
      <protection hidden="1"/>
    </xf>
    <xf numFmtId="0" fontId="10" fillId="2" borderId="37" xfId="0" applyFont="1" applyFill="1" applyBorder="1" applyAlignment="1" applyProtection="1">
      <alignment horizontal="center" vertical="center" textRotation="90"/>
      <protection hidden="1"/>
    </xf>
    <xf numFmtId="0" fontId="8" fillId="3" borderId="0" xfId="0" applyFont="1" applyFill="1" applyBorder="1" applyAlignment="1" applyProtection="1">
      <alignment horizontal="center" vertical="center" wrapText="1"/>
      <protection hidden="1"/>
    </xf>
    <xf numFmtId="0" fontId="13" fillId="3" borderId="0" xfId="0" applyFont="1" applyFill="1" applyBorder="1" applyAlignment="1" applyProtection="1">
      <alignment horizontal="center" vertical="center" wrapText="1"/>
      <protection hidden="1"/>
    </xf>
    <xf numFmtId="0" fontId="8" fillId="3" borderId="0" xfId="0" applyFont="1" applyFill="1" applyBorder="1" applyAlignment="1" applyProtection="1">
      <alignment horizontal="center"/>
      <protection hidden="1"/>
    </xf>
    <xf numFmtId="0" fontId="18" fillId="3" borderId="19" xfId="0" applyFont="1" applyFill="1" applyBorder="1" applyAlignment="1" applyProtection="1">
      <alignment horizontal="center" wrapText="1"/>
      <protection hidden="1"/>
    </xf>
    <xf numFmtId="0" fontId="13" fillId="3" borderId="18" xfId="0" applyFont="1" applyFill="1" applyBorder="1" applyAlignment="1" applyProtection="1">
      <alignment horizontal="center" vertical="center" wrapText="1"/>
      <protection hidden="1"/>
    </xf>
    <xf numFmtId="0" fontId="13" fillId="3" borderId="7" xfId="0" applyFont="1" applyFill="1" applyBorder="1" applyAlignment="1" applyProtection="1">
      <alignment horizontal="center" vertical="center" wrapText="1"/>
      <protection hidden="1"/>
    </xf>
    <xf numFmtId="0" fontId="13" fillId="3" borderId="8" xfId="0" applyFont="1" applyFill="1" applyBorder="1" applyAlignment="1" applyProtection="1">
      <alignment horizontal="center" vertical="center" wrapText="1"/>
      <protection hidden="1"/>
    </xf>
    <xf numFmtId="0" fontId="22" fillId="3" borderId="0" xfId="0" applyFont="1" applyFill="1" applyBorder="1" applyAlignment="1" applyProtection="1">
      <alignment horizontal="left" wrapText="1"/>
      <protection hidden="1"/>
    </xf>
    <xf numFmtId="0" fontId="10" fillId="5" borderId="25" xfId="0" applyFont="1" applyFill="1" applyBorder="1" applyAlignment="1" applyProtection="1">
      <alignment horizontal="center" vertical="center" wrapText="1"/>
      <protection hidden="1"/>
    </xf>
    <xf numFmtId="0" fontId="10" fillId="5" borderId="27" xfId="0" applyFont="1" applyFill="1" applyBorder="1" applyAlignment="1" applyProtection="1">
      <alignment horizontal="center" vertical="center" wrapText="1"/>
      <protection hidden="1"/>
    </xf>
    <xf numFmtId="0" fontId="10" fillId="5" borderId="31" xfId="0" applyFont="1" applyFill="1" applyBorder="1" applyAlignment="1" applyProtection="1">
      <alignment horizontal="center" vertical="center" wrapText="1"/>
      <protection hidden="1"/>
    </xf>
    <xf numFmtId="0" fontId="10" fillId="5" borderId="22" xfId="0" applyFont="1" applyFill="1" applyBorder="1" applyAlignment="1" applyProtection="1">
      <alignment horizontal="center" vertical="center" textRotation="90" wrapText="1"/>
      <protection hidden="1"/>
    </xf>
    <xf numFmtId="0" fontId="10" fillId="5" borderId="26" xfId="0" applyFont="1" applyFill="1" applyBorder="1" applyAlignment="1" applyProtection="1">
      <alignment horizontal="center" vertical="center" textRotation="90" wrapText="1"/>
      <protection hidden="1"/>
    </xf>
    <xf numFmtId="0" fontId="10" fillId="5" borderId="28" xfId="0" applyFont="1" applyFill="1" applyBorder="1" applyAlignment="1" applyProtection="1">
      <alignment horizontal="center" vertical="center" textRotation="90" wrapText="1"/>
      <protection hidden="1"/>
    </xf>
    <xf numFmtId="0" fontId="10" fillId="5" borderId="23" xfId="0" applyFont="1" applyFill="1" applyBorder="1" applyAlignment="1" applyProtection="1">
      <alignment horizontal="center" vertical="center" textRotation="90" wrapText="1"/>
      <protection hidden="1"/>
    </xf>
    <xf numFmtId="0" fontId="10" fillId="5" borderId="9" xfId="0" applyFont="1" applyFill="1" applyBorder="1" applyAlignment="1" applyProtection="1">
      <alignment horizontal="center" vertical="center" textRotation="90" wrapText="1"/>
      <protection hidden="1"/>
    </xf>
    <xf numFmtId="0" fontId="10" fillId="5" borderId="29" xfId="0" applyFont="1" applyFill="1" applyBorder="1" applyAlignment="1" applyProtection="1">
      <alignment horizontal="center" vertical="center" textRotation="90" wrapText="1"/>
      <protection hidden="1"/>
    </xf>
    <xf numFmtId="0" fontId="10" fillId="5" borderId="23" xfId="0" applyFont="1" applyFill="1" applyBorder="1" applyAlignment="1" applyProtection="1">
      <alignment horizontal="center" vertical="center" wrapText="1"/>
      <protection hidden="1"/>
    </xf>
    <xf numFmtId="0" fontId="10" fillId="5" borderId="9" xfId="0" applyFont="1" applyFill="1" applyBorder="1" applyAlignment="1" applyProtection="1">
      <alignment horizontal="center" vertical="center" wrapText="1"/>
      <protection hidden="1"/>
    </xf>
    <xf numFmtId="0" fontId="10" fillId="5" borderId="29" xfId="0" applyFont="1" applyFill="1" applyBorder="1" applyAlignment="1" applyProtection="1">
      <alignment horizontal="center" vertical="center" wrapText="1"/>
      <protection hidden="1"/>
    </xf>
    <xf numFmtId="0" fontId="10" fillId="5" borderId="24" xfId="0" applyFont="1" applyFill="1" applyBorder="1" applyAlignment="1" applyProtection="1">
      <alignment horizontal="center" vertical="center" wrapText="1"/>
      <protection hidden="1"/>
    </xf>
    <xf numFmtId="0" fontId="10" fillId="5" borderId="11" xfId="0" applyFont="1" applyFill="1" applyBorder="1" applyAlignment="1" applyProtection="1">
      <alignment horizontal="center" vertical="center" wrapText="1"/>
      <protection hidden="1"/>
    </xf>
    <xf numFmtId="0" fontId="10" fillId="5" borderId="30" xfId="0" applyFont="1" applyFill="1" applyBorder="1" applyAlignment="1" applyProtection="1">
      <alignment horizontal="center" vertical="center" wrapText="1"/>
      <protection hidden="1"/>
    </xf>
    <xf numFmtId="0" fontId="54" fillId="3" borderId="21" xfId="0" applyFont="1" applyFill="1" applyBorder="1" applyAlignment="1" applyProtection="1">
      <alignment horizontal="left" wrapText="1"/>
      <protection hidden="1"/>
    </xf>
    <xf numFmtId="0" fontId="54" fillId="3" borderId="0" xfId="0" applyFont="1" applyFill="1" applyBorder="1" applyAlignment="1" applyProtection="1">
      <alignment horizontal="left" wrapText="1"/>
      <protection hidden="1"/>
    </xf>
    <xf numFmtId="0" fontId="8" fillId="3" borderId="15" xfId="0" applyFont="1" applyFill="1" applyBorder="1" applyAlignment="1" applyProtection="1">
      <alignment horizontal="center" vertical="center" wrapText="1"/>
      <protection hidden="1"/>
    </xf>
    <xf numFmtId="0" fontId="8" fillId="3" borderId="14" xfId="0" applyFont="1" applyFill="1" applyBorder="1" applyAlignment="1" applyProtection="1">
      <alignment horizontal="center" vertical="center" wrapText="1"/>
      <protection hidden="1"/>
    </xf>
    <xf numFmtId="0" fontId="13" fillId="3" borderId="9" xfId="0" applyFont="1" applyFill="1" applyBorder="1" applyAlignment="1" applyProtection="1">
      <alignment horizontal="center" vertical="center" wrapText="1"/>
      <protection hidden="1"/>
    </xf>
    <xf numFmtId="0" fontId="10" fillId="2" borderId="49" xfId="0" applyFont="1" applyFill="1" applyBorder="1" applyAlignment="1" applyProtection="1">
      <alignment horizontal="center" vertical="center" wrapText="1"/>
      <protection hidden="1"/>
    </xf>
    <xf numFmtId="0" fontId="10" fillId="2" borderId="50" xfId="0" applyFont="1" applyFill="1" applyBorder="1" applyAlignment="1" applyProtection="1">
      <alignment horizontal="center" vertical="center" wrapText="1"/>
      <protection hidden="1"/>
    </xf>
    <xf numFmtId="0" fontId="10" fillId="2" borderId="51" xfId="0" applyFont="1" applyFill="1" applyBorder="1" applyAlignment="1" applyProtection="1">
      <alignment horizontal="center" vertical="center" wrapText="1"/>
      <protection hidden="1"/>
    </xf>
    <xf numFmtId="0" fontId="13" fillId="2" borderId="20" xfId="0" applyFont="1" applyFill="1" applyBorder="1" applyAlignment="1" applyProtection="1">
      <alignment horizontal="center" vertical="center" wrapText="1"/>
      <protection hidden="1"/>
    </xf>
    <xf numFmtId="0" fontId="13" fillId="2" borderId="39" xfId="0" applyFont="1" applyFill="1" applyBorder="1" applyAlignment="1" applyProtection="1">
      <alignment horizontal="center" vertical="center" wrapText="1"/>
      <protection hidden="1"/>
    </xf>
    <xf numFmtId="0" fontId="13" fillId="2" borderId="63" xfId="0" applyFont="1" applyFill="1" applyBorder="1" applyAlignment="1" applyProtection="1">
      <alignment horizontal="center" vertical="center" wrapText="1"/>
      <protection hidden="1"/>
    </xf>
    <xf numFmtId="0" fontId="51" fillId="2" borderId="9" xfId="0" applyFont="1" applyFill="1" applyBorder="1" applyAlignment="1">
      <alignment horizontal="center" vertical="center"/>
    </xf>
    <xf numFmtId="0" fontId="52" fillId="0" borderId="0" xfId="0" applyFont="1" applyAlignment="1">
      <alignment horizontal="center" vertical="center"/>
    </xf>
    <xf numFmtId="0" fontId="51" fillId="19" borderId="13" xfId="0" applyFont="1" applyFill="1" applyBorder="1" applyAlignment="1">
      <alignment horizontal="center" vertical="center"/>
    </xf>
    <xf numFmtId="0" fontId="51" fillId="19" borderId="68" xfId="0" applyFont="1" applyFill="1" applyBorder="1" applyAlignment="1">
      <alignment horizontal="center" vertical="center"/>
    </xf>
    <xf numFmtId="0" fontId="51" fillId="19" borderId="14" xfId="0" applyFont="1" applyFill="1" applyBorder="1" applyAlignment="1">
      <alignment horizontal="center" vertical="center"/>
    </xf>
    <xf numFmtId="0" fontId="51" fillId="19" borderId="15" xfId="0" applyFont="1" applyFill="1" applyBorder="1" applyAlignment="1">
      <alignment horizontal="center" vertical="center"/>
    </xf>
    <xf numFmtId="0" fontId="51" fillId="19" borderId="16" xfId="0" applyFont="1" applyFill="1" applyBorder="1" applyAlignment="1">
      <alignment horizontal="center" vertical="center"/>
    </xf>
    <xf numFmtId="0" fontId="51" fillId="19" borderId="17" xfId="0" applyFont="1" applyFill="1" applyBorder="1" applyAlignment="1">
      <alignment horizontal="center" vertical="center"/>
    </xf>
    <xf numFmtId="0" fontId="51" fillId="19" borderId="18" xfId="0" applyFont="1" applyFill="1" applyBorder="1" applyAlignment="1">
      <alignment horizontal="center" vertical="center"/>
    </xf>
    <xf numFmtId="0" fontId="51" fillId="19" borderId="8" xfId="0" applyFont="1" applyFill="1" applyBorder="1" applyAlignment="1">
      <alignment horizontal="center" vertical="center"/>
    </xf>
    <xf numFmtId="0" fontId="57" fillId="0" borderId="6" xfId="0" applyFont="1" applyBorder="1" applyAlignment="1">
      <alignment horizontal="center" vertical="center"/>
    </xf>
    <xf numFmtId="0" fontId="30" fillId="2" borderId="10" xfId="0" applyFont="1" applyFill="1" applyBorder="1" applyAlignment="1">
      <alignment horizontal="center" vertical="center" wrapText="1"/>
    </xf>
    <xf numFmtId="0" fontId="30" fillId="2" borderId="12" xfId="0" applyFont="1" applyFill="1" applyBorder="1" applyAlignment="1">
      <alignment horizontal="center" vertical="center" wrapText="1"/>
    </xf>
    <xf numFmtId="0" fontId="30" fillId="2" borderId="9" xfId="0" applyFont="1" applyFill="1" applyBorder="1" applyAlignment="1">
      <alignment horizontal="center" vertical="center" wrapText="1"/>
    </xf>
    <xf numFmtId="0" fontId="31" fillId="2" borderId="9" xfId="0" applyFont="1" applyFill="1" applyBorder="1" applyAlignment="1">
      <alignment horizontal="center" vertical="center" wrapText="1"/>
    </xf>
    <xf numFmtId="0" fontId="33" fillId="0" borderId="0" xfId="2" applyFont="1" applyAlignment="1">
      <alignment horizontal="center" wrapText="1"/>
    </xf>
    <xf numFmtId="0" fontId="35" fillId="0" borderId="0" xfId="2" applyFont="1" applyBorder="1" applyAlignment="1">
      <alignment horizontal="left" vertical="center" wrapText="1"/>
    </xf>
    <xf numFmtId="0" fontId="36" fillId="0" borderId="0" xfId="2" applyFont="1" applyBorder="1" applyAlignment="1">
      <alignment horizontal="right" vertical="center" wrapText="1"/>
    </xf>
    <xf numFmtId="0" fontId="30" fillId="2" borderId="9" xfId="0" applyFont="1" applyFill="1" applyBorder="1" applyAlignment="1">
      <alignment horizontal="center" vertical="center"/>
    </xf>
    <xf numFmtId="0" fontId="62" fillId="0" borderId="18" xfId="2" applyFont="1" applyBorder="1" applyAlignment="1">
      <alignment horizontal="center" vertical="center" wrapText="1"/>
    </xf>
    <xf numFmtId="0" fontId="62" fillId="0" borderId="8" xfId="2" applyFont="1" applyBorder="1" applyAlignment="1">
      <alignment horizontal="center" vertical="center" wrapText="1"/>
    </xf>
    <xf numFmtId="0" fontId="60" fillId="0" borderId="0" xfId="2" applyFont="1" applyBorder="1" applyAlignment="1">
      <alignment horizontal="center" wrapText="1"/>
    </xf>
    <xf numFmtId="0" fontId="61" fillId="0" borderId="0" xfId="2" applyFont="1" applyBorder="1" applyAlignment="1">
      <alignment horizontal="center" vertical="center" wrapText="1"/>
    </xf>
    <xf numFmtId="0" fontId="63" fillId="0" borderId="9" xfId="2" applyFont="1" applyBorder="1" applyAlignment="1">
      <alignment horizontal="center"/>
    </xf>
    <xf numFmtId="0" fontId="62" fillId="0" borderId="9" xfId="2" applyFont="1" applyBorder="1" applyAlignment="1">
      <alignment horizontal="center" vertical="center" wrapText="1"/>
    </xf>
    <xf numFmtId="9" fontId="59" fillId="0" borderId="14" xfId="0" applyNumberFormat="1" applyFont="1" applyBorder="1" applyAlignment="1">
      <alignment horizontal="center" vertical="center"/>
    </xf>
    <xf numFmtId="0" fontId="31" fillId="0" borderId="10" xfId="0" applyFont="1" applyBorder="1" applyAlignment="1">
      <alignment horizontal="center" vertical="center" wrapText="1"/>
    </xf>
    <xf numFmtId="0" fontId="31" fillId="0" borderId="12" xfId="0" applyFont="1" applyBorder="1" applyAlignment="1">
      <alignment horizontal="center" vertical="center" wrapText="1"/>
    </xf>
    <xf numFmtId="0" fontId="62" fillId="0" borderId="10" xfId="0" applyFont="1" applyBorder="1" applyAlignment="1">
      <alignment horizontal="left" vertical="center" wrapText="1"/>
    </xf>
    <xf numFmtId="0" fontId="62" fillId="0" borderId="12" xfId="0" applyFont="1" applyBorder="1" applyAlignment="1">
      <alignment horizontal="left" vertical="center" wrapText="1"/>
    </xf>
    <xf numFmtId="49" fontId="31" fillId="0" borderId="10" xfId="0" applyNumberFormat="1" applyFont="1" applyBorder="1" applyAlignment="1">
      <alignment horizontal="center" vertical="center" wrapText="1"/>
    </xf>
    <xf numFmtId="49" fontId="31" fillId="0" borderId="12" xfId="0" applyNumberFormat="1" applyFont="1" applyBorder="1" applyAlignment="1">
      <alignment horizontal="center" vertical="center" wrapText="1"/>
    </xf>
    <xf numFmtId="9" fontId="31" fillId="0" borderId="10" xfId="1" applyFont="1" applyBorder="1" applyAlignment="1">
      <alignment horizontal="center" vertical="center" wrapText="1"/>
    </xf>
    <xf numFmtId="9" fontId="31" fillId="0" borderId="12" xfId="1" applyFont="1" applyBorder="1" applyAlignment="1">
      <alignment horizontal="center" vertical="center" wrapText="1"/>
    </xf>
    <xf numFmtId="49" fontId="31" fillId="0" borderId="11" xfId="0" applyNumberFormat="1" applyFont="1" applyBorder="1" applyAlignment="1">
      <alignment horizontal="center" vertical="center" wrapText="1"/>
    </xf>
    <xf numFmtId="0" fontId="31" fillId="0" borderId="11" xfId="0" applyFont="1" applyBorder="1" applyAlignment="1">
      <alignment horizontal="center" vertical="center" wrapText="1"/>
    </xf>
    <xf numFmtId="0" fontId="62" fillId="0" borderId="11" xfId="0" applyFont="1" applyBorder="1" applyAlignment="1">
      <alignment horizontal="left" vertical="center" wrapText="1"/>
    </xf>
    <xf numFmtId="0" fontId="31" fillId="0" borderId="9" xfId="0" applyFont="1" applyBorder="1" applyAlignment="1">
      <alignment horizontal="center" vertical="center"/>
    </xf>
    <xf numFmtId="9" fontId="31" fillId="0" borderId="9" xfId="1" applyFont="1" applyBorder="1" applyAlignment="1">
      <alignment horizontal="center" vertical="center" wrapText="1"/>
    </xf>
    <xf numFmtId="49" fontId="31" fillId="0" borderId="9" xfId="0" applyNumberFormat="1" applyFont="1" applyBorder="1" applyAlignment="1">
      <alignment horizontal="center" vertical="center" wrapText="1"/>
    </xf>
    <xf numFmtId="0" fontId="31" fillId="0" borderId="9" xfId="0" applyFont="1" applyBorder="1" applyAlignment="1">
      <alignment horizontal="center" vertical="center" wrapText="1"/>
    </xf>
    <xf numFmtId="0" fontId="62" fillId="0" borderId="9" xfId="0" applyFont="1" applyBorder="1" applyAlignment="1">
      <alignment horizontal="left" vertical="center" wrapText="1"/>
    </xf>
    <xf numFmtId="0" fontId="31" fillId="0" borderId="10" xfId="0" applyFont="1" applyBorder="1" applyAlignment="1">
      <alignment horizontal="center" vertical="center"/>
    </xf>
    <xf numFmtId="0" fontId="31" fillId="0" borderId="11" xfId="0" applyFont="1" applyBorder="1" applyAlignment="1">
      <alignment horizontal="center" vertical="center"/>
    </xf>
    <xf numFmtId="9" fontId="31" fillId="0" borderId="11" xfId="1" applyFont="1" applyBorder="1" applyAlignment="1">
      <alignment horizontal="center" vertical="center" wrapText="1"/>
    </xf>
    <xf numFmtId="0" fontId="31" fillId="0" borderId="12" xfId="0" applyFont="1" applyBorder="1" applyAlignment="1">
      <alignment horizontal="center" vertical="center"/>
    </xf>
    <xf numFmtId="0" fontId="33" fillId="0" borderId="0" xfId="2" applyFont="1" applyAlignment="1">
      <alignment horizontal="center" vertical="center" wrapText="1"/>
    </xf>
    <xf numFmtId="0" fontId="35" fillId="0" borderId="0" xfId="2" applyFont="1" applyAlignment="1">
      <alignment horizontal="center" wrapText="1"/>
    </xf>
    <xf numFmtId="0" fontId="32" fillId="2" borderId="18" xfId="2" applyFont="1" applyFill="1" applyBorder="1" applyAlignment="1">
      <alignment horizontal="center" vertical="center" wrapText="1"/>
    </xf>
    <xf numFmtId="0" fontId="32" fillId="2" borderId="8" xfId="2" applyFont="1" applyFill="1" applyBorder="1" applyAlignment="1">
      <alignment horizontal="center" vertical="center" wrapText="1"/>
    </xf>
    <xf numFmtId="0" fontId="32" fillId="2" borderId="9" xfId="2" applyFont="1" applyFill="1" applyBorder="1" applyAlignment="1">
      <alignment horizontal="center" vertical="center" wrapText="1"/>
    </xf>
    <xf numFmtId="49" fontId="30" fillId="2" borderId="10" xfId="0" applyNumberFormat="1" applyFont="1" applyFill="1" applyBorder="1" applyAlignment="1">
      <alignment horizontal="center" vertical="center" wrapText="1"/>
    </xf>
    <xf numFmtId="49" fontId="30" fillId="2" borderId="12" xfId="0" applyNumberFormat="1" applyFont="1" applyFill="1" applyBorder="1" applyAlignment="1">
      <alignment horizontal="center" vertical="center" wrapText="1"/>
    </xf>
    <xf numFmtId="0" fontId="31" fillId="7" borderId="9" xfId="0" applyFont="1" applyFill="1" applyBorder="1" applyAlignment="1">
      <alignment horizontal="center" vertical="center" wrapText="1"/>
    </xf>
    <xf numFmtId="0" fontId="31" fillId="7" borderId="18" xfId="0" applyFont="1" applyFill="1" applyBorder="1" applyAlignment="1">
      <alignment horizontal="center" vertical="center" wrapText="1"/>
    </xf>
    <xf numFmtId="0" fontId="31" fillId="7" borderId="8" xfId="0" applyFont="1" applyFill="1" applyBorder="1" applyAlignment="1">
      <alignment horizontal="center" vertical="center" wrapText="1"/>
    </xf>
    <xf numFmtId="0" fontId="31" fillId="2" borderId="10" xfId="0" applyFont="1" applyFill="1" applyBorder="1" applyAlignment="1">
      <alignment horizontal="center" vertical="center" wrapText="1"/>
    </xf>
    <xf numFmtId="0" fontId="31" fillId="2" borderId="12" xfId="0" applyFont="1" applyFill="1" applyBorder="1" applyAlignment="1">
      <alignment horizontal="center" vertical="center" wrapText="1"/>
    </xf>
    <xf numFmtId="0" fontId="31" fillId="2" borderId="18" xfId="0" applyFont="1" applyFill="1" applyBorder="1" applyAlignment="1">
      <alignment horizontal="center" vertical="center" wrapText="1"/>
    </xf>
    <xf numFmtId="0" fontId="31" fillId="2" borderId="8" xfId="0" applyFont="1" applyFill="1" applyBorder="1" applyAlignment="1">
      <alignment horizontal="center" vertical="center" wrapText="1"/>
    </xf>
    <xf numFmtId="0" fontId="31" fillId="7" borderId="10" xfId="0" applyFont="1" applyFill="1" applyBorder="1" applyAlignment="1">
      <alignment horizontal="center" vertical="center" wrapText="1"/>
    </xf>
    <xf numFmtId="0" fontId="31" fillId="7" borderId="12" xfId="0" applyFont="1" applyFill="1" applyBorder="1" applyAlignment="1">
      <alignment horizontal="center" vertical="center" wrapText="1"/>
    </xf>
    <xf numFmtId="0" fontId="45" fillId="0" borderId="0" xfId="0" applyFont="1" applyAlignment="1">
      <alignment horizontal="center" wrapText="1"/>
    </xf>
    <xf numFmtId="0" fontId="30" fillId="0" borderId="0" xfId="0" applyFont="1" applyAlignment="1">
      <alignment horizontal="right" wrapText="1"/>
    </xf>
    <xf numFmtId="0" fontId="46" fillId="0" borderId="0" xfId="0" applyFont="1" applyAlignment="1">
      <alignment horizontal="right" wrapText="1"/>
    </xf>
    <xf numFmtId="0" fontId="30" fillId="0" borderId="0" xfId="0" applyFont="1" applyAlignment="1">
      <alignment horizontal="center"/>
    </xf>
    <xf numFmtId="0" fontId="31" fillId="0" borderId="14"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4" fillId="0" borderId="10" xfId="0" applyFont="1" applyBorder="1" applyAlignment="1">
      <alignment horizontal="left" vertical="center" wrapText="1"/>
    </xf>
    <xf numFmtId="0" fontId="34" fillId="0" borderId="11" xfId="0" applyFont="1" applyBorder="1" applyAlignment="1">
      <alignment horizontal="left" vertical="center" wrapText="1"/>
    </xf>
    <xf numFmtId="0" fontId="34" fillId="0" borderId="12" xfId="0" applyFont="1" applyBorder="1" applyAlignment="1">
      <alignment horizontal="left" vertical="center" wrapText="1"/>
    </xf>
    <xf numFmtId="0" fontId="62" fillId="0" borderId="10" xfId="0" applyFont="1" applyBorder="1" applyAlignment="1">
      <alignment horizontal="center" vertical="center" wrapText="1"/>
    </xf>
    <xf numFmtId="0" fontId="62" fillId="0" borderId="11" xfId="0" applyFont="1" applyBorder="1" applyAlignment="1">
      <alignment horizontal="center" vertical="center" wrapText="1"/>
    </xf>
    <xf numFmtId="0" fontId="62" fillId="0" borderId="12" xfId="0" applyFont="1" applyBorder="1" applyAlignment="1">
      <alignment horizontal="center" vertical="center" wrapText="1"/>
    </xf>
    <xf numFmtId="0" fontId="0" fillId="0" borderId="0" xfId="0" applyAlignment="1">
      <alignment horizontal="center"/>
    </xf>
    <xf numFmtId="0" fontId="23" fillId="0" borderId="0" xfId="0" applyFont="1" applyAlignment="1">
      <alignment horizontal="center"/>
    </xf>
  </cellXfs>
  <cellStyles count="9">
    <cellStyle name="Обычный" xfId="0" builtinId="0"/>
    <cellStyle name="Обычный 2" xfId="2"/>
    <cellStyle name="Обычный 3" xfId="7"/>
    <cellStyle name="Плохой" xfId="5" builtinId="27"/>
    <cellStyle name="Процентный" xfId="1" builtinId="5"/>
    <cellStyle name="Процентный 2" xfId="3"/>
    <cellStyle name="Процентный 3" xfId="4"/>
    <cellStyle name="Процентный 4" xfId="6"/>
    <cellStyle name="Процентный 5" xfId="8"/>
  </cellStyles>
  <dxfs count="23">
    <dxf>
      <font>
        <color theme="0"/>
      </font>
    </dxf>
    <dxf>
      <font>
        <color theme="0"/>
      </font>
    </dxf>
    <dxf>
      <font>
        <color theme="0"/>
      </font>
    </dxf>
    <dxf>
      <font>
        <color theme="0"/>
      </font>
    </dxf>
    <dxf>
      <font>
        <color theme="0"/>
      </font>
    </dxf>
    <dxf>
      <font>
        <color rgb="FF92D050"/>
      </font>
      <fill>
        <patternFill>
          <bgColor rgb="FF92D050"/>
        </patternFill>
      </fill>
    </dxf>
    <dxf>
      <font>
        <color rgb="FF92D050"/>
      </font>
      <fill>
        <patternFill>
          <bgColor rgb="FF92D050"/>
        </patternFill>
      </fill>
    </dxf>
    <dxf>
      <font>
        <color rgb="FF00B050"/>
      </font>
      <fill>
        <patternFill>
          <bgColor rgb="FF00B050"/>
        </patternFill>
      </fill>
    </dxf>
    <dxf>
      <font>
        <color rgb="FF00B050"/>
      </font>
      <fill>
        <patternFill>
          <bgColor rgb="FF00B050"/>
        </patternFill>
      </fill>
    </dxf>
    <dxf>
      <font>
        <color rgb="FFFFC000"/>
      </font>
      <fill>
        <patternFill>
          <bgColor rgb="FFFFC000"/>
        </patternFill>
      </fill>
    </dxf>
    <dxf>
      <font>
        <color rgb="FFC00000"/>
      </font>
      <fill>
        <patternFill>
          <bgColor rgb="FFC00000"/>
        </patternFill>
      </fill>
    </dxf>
    <dxf>
      <font>
        <color theme="0"/>
      </font>
    </dxf>
    <dxf>
      <font>
        <color theme="0"/>
      </font>
    </dxf>
    <dxf>
      <fill>
        <patternFill>
          <bgColor indexed="10"/>
        </patternFill>
      </fill>
    </dxf>
    <dxf>
      <fill>
        <patternFill>
          <bgColor indexed="10"/>
        </patternFill>
      </fill>
    </dxf>
    <dxf>
      <font>
        <color theme="0"/>
      </font>
    </dxf>
    <dxf>
      <fill>
        <patternFill>
          <bgColor indexed="10"/>
        </patternFill>
      </fill>
    </dxf>
    <dxf>
      <fill>
        <patternFill>
          <bgColor indexed="10"/>
        </patternFill>
      </fill>
    </dxf>
    <dxf>
      <fill>
        <patternFill>
          <bgColor indexed="10"/>
        </patternFill>
      </fill>
    </dxf>
    <dxf>
      <fill>
        <patternFill>
          <bgColor rgb="FF0070C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Распределение участников по уровням освоения</a:t>
            </a:r>
            <a:r>
              <a:rPr lang="ru-RU" sz="1400" baseline="0">
                <a:latin typeface="Times New Roman" panose="02020603050405020304" pitchFamily="18" charset="0"/>
                <a:cs typeface="Times New Roman" panose="02020603050405020304" pitchFamily="18" charset="0"/>
              </a:rPr>
              <a:t> учебного материала</a:t>
            </a:r>
            <a:endParaRPr lang="ru-RU" sz="1400">
              <a:latin typeface="Times New Roman" panose="02020603050405020304" pitchFamily="18" charset="0"/>
              <a:cs typeface="Times New Roman" panose="02020603050405020304" pitchFamily="18" charset="0"/>
            </a:endParaRPr>
          </a:p>
        </c:rich>
      </c:tx>
      <c:overlay val="0"/>
    </c:title>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Lbls>
            <c:txPr>
              <a:bodyPr/>
              <a:lstStyle/>
              <a:p>
                <a:pPr>
                  <a:defRPr>
                    <a:latin typeface="Times New Roman" panose="02020603050405020304" pitchFamily="18" charset="0"/>
                    <a:cs typeface="Times New Roman" panose="02020603050405020304" pitchFamily="18" charset="0"/>
                  </a:defRPr>
                </a:pPr>
                <a:endParaRPr lang="ru-RU"/>
              </a:p>
            </c:txPr>
            <c:dLblPos val="outEnd"/>
            <c:showLegendKey val="0"/>
            <c:showVal val="1"/>
            <c:showCatName val="1"/>
            <c:showSerName val="0"/>
            <c:showPercent val="0"/>
            <c:showBubbleSize val="0"/>
            <c:separator>
</c:separator>
            <c:showLeaderLines val="1"/>
          </c:dLbls>
          <c:cat>
            <c:strRef>
              <c:f>Рабочий!$A$13:$A$17</c:f>
              <c:strCache>
                <c:ptCount val="5"/>
                <c:pt idx="0">
                  <c:v>Низкий</c:v>
                </c:pt>
                <c:pt idx="1">
                  <c:v>Пониженный</c:v>
                </c:pt>
                <c:pt idx="2">
                  <c:v>Базовый</c:v>
                </c:pt>
                <c:pt idx="3">
                  <c:v>Повышенный</c:v>
                </c:pt>
                <c:pt idx="4">
                  <c:v>Высокий</c:v>
                </c:pt>
              </c:strCache>
            </c:strRef>
          </c:cat>
          <c:val>
            <c:numRef>
              <c:f>(Результаты_итог!$D$8,Результаты_итог!$F$8,Результаты_итог!$H$8,Результаты_итог!$J$8,Результаты_итог!$L$8)</c:f>
              <c:numCache>
                <c:formatCode>0%</c:formatCode>
                <c:ptCount val="5"/>
                <c:pt idx="0">
                  <c:v>0</c:v>
                </c:pt>
                <c:pt idx="1">
                  <c:v>0</c:v>
                </c:pt>
                <c:pt idx="2">
                  <c:v>0</c:v>
                </c:pt>
                <c:pt idx="3">
                  <c:v>0</c:v>
                </c:pt>
                <c:pt idx="4">
                  <c:v>0</c:v>
                </c:pt>
              </c:numCache>
            </c:numRef>
          </c:val>
        </c:ser>
        <c:dLbls>
          <c:dLblPos val="outEnd"/>
          <c:showLegendKey val="0"/>
          <c:showVal val="1"/>
          <c:showCatName val="0"/>
          <c:showSerName val="0"/>
          <c:showPercent val="0"/>
          <c:showBubbleSize val="0"/>
          <c:showLeaderLines val="1"/>
        </c:dLbls>
      </c:pie3DChart>
    </c:plotArea>
    <c:plotVisOnly val="1"/>
    <c:dispBlanksAs val="gap"/>
    <c:showDLblsOverMax val="0"/>
  </c:chart>
  <c:printSettings>
    <c:headerFooter>
      <c:oddHeader>&amp;CКГБУ "Региональный центр оценки качества образования"</c:oddHeader>
    </c:headerFooter>
    <c:pageMargins b="0.75" l="0.7" r="0.7" t="0.75"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контрольной работы по</a:t>
            </a:r>
            <a:r>
              <a:rPr lang="ru-RU" sz="1400" baseline="0">
                <a:latin typeface="Times New Roman" panose="02020603050405020304" pitchFamily="18" charset="0"/>
                <a:cs typeface="Times New Roman" panose="02020603050405020304" pitchFamily="18" charset="0"/>
              </a:rPr>
              <a:t> обществознанию</a:t>
            </a:r>
            <a:endParaRPr lang="ru-RU" sz="1400">
              <a:latin typeface="Times New Roman" panose="02020603050405020304" pitchFamily="18" charset="0"/>
              <a:cs typeface="Times New Roman" panose="02020603050405020304" pitchFamily="18" charset="0"/>
            </a:endParaRPr>
          </a:p>
        </c:rich>
      </c:tx>
      <c:overlay val="0"/>
    </c:title>
    <c:autoTitleDeleted val="0"/>
    <c:plotArea>
      <c:layout/>
      <c:scatterChart>
        <c:scatterStyle val="lineMarker"/>
        <c:varyColors val="0"/>
        <c:ser>
          <c:idx val="0"/>
          <c:order val="2"/>
          <c:tx>
            <c:strRef>
              <c:f>Диаграмма_рез!$A$5</c:f>
              <c:strCache>
                <c:ptCount val="1"/>
                <c:pt idx="0">
                  <c:v>Ученик</c:v>
                </c:pt>
              </c:strCache>
            </c:strRef>
          </c:tx>
          <c:spPr>
            <a:ln w="28575">
              <a:noFill/>
            </a:ln>
          </c:spPr>
          <c:marker>
            <c:symbol val="circle"/>
            <c:size val="5"/>
          </c:marker>
          <c:xVal>
            <c:numRef>
              <c:f>Диаграмма_рез!$I$3:$I$42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xVal>
          <c:yVal>
            <c:numRef>
              <c:f>Диаграмма_рез!$J$3:$J$42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136025216"/>
        <c:axId val="136027136"/>
      </c:scatterChart>
      <c:scatterChart>
        <c:scatterStyle val="smoothMarker"/>
        <c:varyColors val="0"/>
        <c:ser>
          <c:idx val="1"/>
          <c:order val="0"/>
          <c:tx>
            <c:strRef>
              <c:f>Диаграмма_рез!$A$3</c:f>
              <c:strCache>
                <c:ptCount val="1"/>
                <c:pt idx="0">
                  <c:v>Средняя успешность выполнения заданий базового уровня</c:v>
                </c:pt>
              </c:strCache>
            </c:strRef>
          </c:tx>
          <c:spPr>
            <a:ln w="15875">
              <a:solidFill>
                <a:schemeClr val="tx1"/>
              </a:solidFill>
              <a:prstDash val="sysDash"/>
            </a:ln>
          </c:spPr>
          <c:marker>
            <c:symbol val="none"/>
          </c:marker>
          <c:xVal>
            <c:numRef>
              <c:f>Диаграмма_рез!$B$3:$B$43</c:f>
              <c:numCache>
                <c:formatCode>0.0%</c:formatCode>
                <c:ptCount val="41"/>
                <c:pt idx="0" formatCode="0%">
                  <c:v>0</c:v>
                </c:pt>
                <c:pt idx="1">
                  <c:v>2.5000000000000001E-2</c:v>
                </c:pt>
                <c:pt idx="2" formatCode="0%">
                  <c:v>0.05</c:v>
                </c:pt>
                <c:pt idx="3">
                  <c:v>7.4999999999999997E-2</c:v>
                </c:pt>
                <c:pt idx="4" formatCode="0%">
                  <c:v>0.1</c:v>
                </c:pt>
                <c:pt idx="5">
                  <c:v>0.125</c:v>
                </c:pt>
                <c:pt idx="6" formatCode="0%">
                  <c:v>0.15</c:v>
                </c:pt>
                <c:pt idx="7">
                  <c:v>0.17499999999999999</c:v>
                </c:pt>
                <c:pt idx="8" formatCode="0%">
                  <c:v>0.2</c:v>
                </c:pt>
                <c:pt idx="9">
                  <c:v>0.22500000000000001</c:v>
                </c:pt>
                <c:pt idx="10" formatCode="0%">
                  <c:v>0.25</c:v>
                </c:pt>
                <c:pt idx="11">
                  <c:v>0.27500000000000002</c:v>
                </c:pt>
                <c:pt idx="12" formatCode="0%">
                  <c:v>0.3</c:v>
                </c:pt>
                <c:pt idx="13">
                  <c:v>0.32500000000000001</c:v>
                </c:pt>
                <c:pt idx="14" formatCode="0%">
                  <c:v>0.35</c:v>
                </c:pt>
                <c:pt idx="15">
                  <c:v>0.375</c:v>
                </c:pt>
                <c:pt idx="16" formatCode="0%">
                  <c:v>0.4</c:v>
                </c:pt>
                <c:pt idx="17">
                  <c:v>0.42499999999999999</c:v>
                </c:pt>
                <c:pt idx="18" formatCode="0%">
                  <c:v>0.45</c:v>
                </c:pt>
                <c:pt idx="19">
                  <c:v>0.47499999999999998</c:v>
                </c:pt>
                <c:pt idx="20" formatCode="0%">
                  <c:v>0.5</c:v>
                </c:pt>
                <c:pt idx="21">
                  <c:v>0.52500000000000002</c:v>
                </c:pt>
                <c:pt idx="22" formatCode="0%">
                  <c:v>0.55000000000000004</c:v>
                </c:pt>
                <c:pt idx="23">
                  <c:v>0.57499999999999996</c:v>
                </c:pt>
                <c:pt idx="24" formatCode="0%">
                  <c:v>0.6</c:v>
                </c:pt>
                <c:pt idx="25">
                  <c:v>0.625</c:v>
                </c:pt>
                <c:pt idx="26" formatCode="0%">
                  <c:v>0.65</c:v>
                </c:pt>
                <c:pt idx="27">
                  <c:v>0.67500000000000004</c:v>
                </c:pt>
                <c:pt idx="28" formatCode="0%">
                  <c:v>0.7</c:v>
                </c:pt>
                <c:pt idx="29">
                  <c:v>0.72499999999999998</c:v>
                </c:pt>
                <c:pt idx="30" formatCode="0%">
                  <c:v>0.75</c:v>
                </c:pt>
                <c:pt idx="31">
                  <c:v>0.77500000000000002</c:v>
                </c:pt>
                <c:pt idx="32" formatCode="0%">
                  <c:v>0.8</c:v>
                </c:pt>
                <c:pt idx="33">
                  <c:v>0.82499999999999996</c:v>
                </c:pt>
                <c:pt idx="34" formatCode="0%">
                  <c:v>0.85</c:v>
                </c:pt>
                <c:pt idx="35">
                  <c:v>0.875</c:v>
                </c:pt>
                <c:pt idx="36" formatCode="0%">
                  <c:v>0.9</c:v>
                </c:pt>
                <c:pt idx="37">
                  <c:v>0.92500000000000004</c:v>
                </c:pt>
                <c:pt idx="38" formatCode="0%">
                  <c:v>0.95</c:v>
                </c:pt>
                <c:pt idx="39">
                  <c:v>0.97499999999999998</c:v>
                </c:pt>
                <c:pt idx="40" formatCode="0%">
                  <c:v>1</c:v>
                </c:pt>
              </c:numCache>
            </c:numRef>
          </c:xVal>
          <c:yVal>
            <c:numRef>
              <c:f>Диаграмма_рез!$C$3:$C$43</c:f>
              <c:numCache>
                <c:formatCode>0%</c:formatCode>
                <c:ptCount val="4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numCache>
            </c:numRef>
          </c:yVal>
          <c:smooth val="1"/>
        </c:ser>
        <c:ser>
          <c:idx val="2"/>
          <c:order val="1"/>
          <c:tx>
            <c:strRef>
              <c:f>Диаграмма_рез!$A$4</c:f>
              <c:strCache>
                <c:ptCount val="1"/>
                <c:pt idx="0">
                  <c:v>Средняя успешность выполнения заданий повышенного уровня</c:v>
                </c:pt>
              </c:strCache>
            </c:strRef>
          </c:tx>
          <c:spPr>
            <a:ln w="15875">
              <a:solidFill>
                <a:schemeClr val="tx1"/>
              </a:solidFill>
              <a:prstDash val="dashDot"/>
            </a:ln>
          </c:spPr>
          <c:marker>
            <c:symbol val="none"/>
          </c:marker>
          <c:xVal>
            <c:numRef>
              <c:f>Диаграмма_рез!$D$3:$D$43</c:f>
              <c:numCache>
                <c:formatCode>0%</c:formatCode>
                <c:ptCount val="4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numCache>
            </c:numRef>
          </c:xVal>
          <c:yVal>
            <c:numRef>
              <c:f>Диаграмма_рез!$B$3:$B$43</c:f>
              <c:numCache>
                <c:formatCode>0.0%</c:formatCode>
                <c:ptCount val="41"/>
                <c:pt idx="0" formatCode="0%">
                  <c:v>0</c:v>
                </c:pt>
                <c:pt idx="1">
                  <c:v>2.5000000000000001E-2</c:v>
                </c:pt>
                <c:pt idx="2" formatCode="0%">
                  <c:v>0.05</c:v>
                </c:pt>
                <c:pt idx="3">
                  <c:v>7.4999999999999997E-2</c:v>
                </c:pt>
                <c:pt idx="4" formatCode="0%">
                  <c:v>0.1</c:v>
                </c:pt>
                <c:pt idx="5">
                  <c:v>0.125</c:v>
                </c:pt>
                <c:pt idx="6" formatCode="0%">
                  <c:v>0.15</c:v>
                </c:pt>
                <c:pt idx="7">
                  <c:v>0.17499999999999999</c:v>
                </c:pt>
                <c:pt idx="8" formatCode="0%">
                  <c:v>0.2</c:v>
                </c:pt>
                <c:pt idx="9">
                  <c:v>0.22500000000000001</c:v>
                </c:pt>
                <c:pt idx="10" formatCode="0%">
                  <c:v>0.25</c:v>
                </c:pt>
                <c:pt idx="11">
                  <c:v>0.27500000000000002</c:v>
                </c:pt>
                <c:pt idx="12" formatCode="0%">
                  <c:v>0.3</c:v>
                </c:pt>
                <c:pt idx="13">
                  <c:v>0.32500000000000001</c:v>
                </c:pt>
                <c:pt idx="14" formatCode="0%">
                  <c:v>0.35</c:v>
                </c:pt>
                <c:pt idx="15">
                  <c:v>0.375</c:v>
                </c:pt>
                <c:pt idx="16" formatCode="0%">
                  <c:v>0.4</c:v>
                </c:pt>
                <c:pt idx="17">
                  <c:v>0.42499999999999999</c:v>
                </c:pt>
                <c:pt idx="18" formatCode="0%">
                  <c:v>0.45</c:v>
                </c:pt>
                <c:pt idx="19">
                  <c:v>0.47499999999999998</c:v>
                </c:pt>
                <c:pt idx="20" formatCode="0%">
                  <c:v>0.5</c:v>
                </c:pt>
                <c:pt idx="21">
                  <c:v>0.52500000000000002</c:v>
                </c:pt>
                <c:pt idx="22" formatCode="0%">
                  <c:v>0.55000000000000004</c:v>
                </c:pt>
                <c:pt idx="23">
                  <c:v>0.57499999999999996</c:v>
                </c:pt>
                <c:pt idx="24" formatCode="0%">
                  <c:v>0.6</c:v>
                </c:pt>
                <c:pt idx="25">
                  <c:v>0.625</c:v>
                </c:pt>
                <c:pt idx="26" formatCode="0%">
                  <c:v>0.65</c:v>
                </c:pt>
                <c:pt idx="27">
                  <c:v>0.67500000000000004</c:v>
                </c:pt>
                <c:pt idx="28" formatCode="0%">
                  <c:v>0.7</c:v>
                </c:pt>
                <c:pt idx="29">
                  <c:v>0.72499999999999998</c:v>
                </c:pt>
                <c:pt idx="30" formatCode="0%">
                  <c:v>0.75</c:v>
                </c:pt>
                <c:pt idx="31">
                  <c:v>0.77500000000000002</c:v>
                </c:pt>
                <c:pt idx="32" formatCode="0%">
                  <c:v>0.8</c:v>
                </c:pt>
                <c:pt idx="33">
                  <c:v>0.82499999999999996</c:v>
                </c:pt>
                <c:pt idx="34" formatCode="0%">
                  <c:v>0.85</c:v>
                </c:pt>
                <c:pt idx="35">
                  <c:v>0.875</c:v>
                </c:pt>
                <c:pt idx="36" formatCode="0%">
                  <c:v>0.9</c:v>
                </c:pt>
                <c:pt idx="37">
                  <c:v>0.92500000000000004</c:v>
                </c:pt>
                <c:pt idx="38" formatCode="0%">
                  <c:v>0.95</c:v>
                </c:pt>
                <c:pt idx="39">
                  <c:v>0.97499999999999998</c:v>
                </c:pt>
                <c:pt idx="40" formatCode="0%">
                  <c:v>1</c:v>
                </c:pt>
              </c:numCache>
            </c:numRef>
          </c:yVal>
          <c:smooth val="1"/>
        </c:ser>
        <c:dLbls>
          <c:showLegendKey val="0"/>
          <c:showVal val="0"/>
          <c:showCatName val="0"/>
          <c:showSerName val="0"/>
          <c:showPercent val="0"/>
          <c:showBubbleSize val="0"/>
        </c:dLbls>
        <c:axId val="136025216"/>
        <c:axId val="136027136"/>
      </c:scatterChart>
      <c:valAx>
        <c:axId val="136025216"/>
        <c:scaling>
          <c:orientation val="minMax"/>
          <c:max val="1"/>
        </c:scaling>
        <c:delete val="0"/>
        <c:axPos val="b"/>
        <c:title>
          <c:tx>
            <c:rich>
              <a:bodyPr/>
              <a:lstStyle/>
              <a:p>
                <a:pPr>
                  <a:defRPr sz="900">
                    <a:latin typeface="Times New Roman" panose="02020603050405020304" pitchFamily="18" charset="0"/>
                    <a:cs typeface="Times New Roman" panose="02020603050405020304" pitchFamily="18" charset="0"/>
                  </a:defRPr>
                </a:pPr>
                <a:r>
                  <a:rPr lang="ru-RU" sz="900">
                    <a:latin typeface="Times New Roman" panose="02020603050405020304" pitchFamily="18" charset="0"/>
                    <a:cs typeface="Times New Roman" panose="02020603050405020304" pitchFamily="18" charset="0"/>
                  </a:rPr>
                  <a:t>Процент от максимального балла за выполнение</a:t>
                </a:r>
                <a:r>
                  <a:rPr lang="ru-RU" sz="900" baseline="0">
                    <a:latin typeface="Times New Roman" panose="02020603050405020304" pitchFamily="18" charset="0"/>
                    <a:cs typeface="Times New Roman" panose="02020603050405020304" pitchFamily="18" charset="0"/>
                  </a:rPr>
                  <a:t> з</a:t>
                </a:r>
                <a:r>
                  <a:rPr lang="ru-RU" sz="900">
                    <a:latin typeface="Times New Roman" panose="02020603050405020304" pitchFamily="18" charset="0"/>
                    <a:cs typeface="Times New Roman" panose="02020603050405020304" pitchFamily="18" charset="0"/>
                  </a:rPr>
                  <a:t>аданий базового уровня</a:t>
                </a:r>
              </a:p>
            </c:rich>
          </c:tx>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027136"/>
        <c:crosses val="autoZero"/>
        <c:crossBetween val="midCat"/>
      </c:valAx>
      <c:valAx>
        <c:axId val="136027136"/>
        <c:scaling>
          <c:orientation val="minMax"/>
          <c:max val="1"/>
        </c:scaling>
        <c:delete val="0"/>
        <c:axPos val="l"/>
        <c:title>
          <c:tx>
            <c:rich>
              <a:bodyPr rot="-5400000" vert="horz"/>
              <a:lstStyle/>
              <a:p>
                <a:pPr>
                  <a:defRPr sz="900">
                    <a:latin typeface="Times New Roman" panose="02020603050405020304" pitchFamily="18" charset="0"/>
                    <a:cs typeface="Times New Roman" panose="02020603050405020304" pitchFamily="18" charset="0"/>
                  </a:defRPr>
                </a:pPr>
                <a:r>
                  <a:rPr lang="ru-RU" sz="900">
                    <a:latin typeface="Times New Roman" panose="02020603050405020304" pitchFamily="18" charset="0"/>
                    <a:cs typeface="Times New Roman" panose="02020603050405020304" pitchFamily="18" charset="0"/>
                  </a:rPr>
                  <a:t>Процент от максимального балла за выполнение заданий повышенного уровня</a:t>
                </a:r>
              </a:p>
            </c:rich>
          </c:tx>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025216"/>
        <c:crosses val="autoZero"/>
        <c:crossBetween val="midCat"/>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Сравнение выполнения заданий базового и повышенного</a:t>
            </a:r>
            <a:r>
              <a:rPr lang="ru-RU" sz="1400" baseline="0">
                <a:latin typeface="Times New Roman" panose="02020603050405020304" pitchFamily="18" charset="0"/>
                <a:cs typeface="Times New Roman" panose="02020603050405020304" pitchFamily="18" charset="0"/>
              </a:rPr>
              <a:t> уровней</a:t>
            </a:r>
            <a:endParaRPr lang="ru-RU" sz="1400">
              <a:latin typeface="Times New Roman" panose="02020603050405020304" pitchFamily="18" charset="0"/>
              <a:cs typeface="Times New Roman" panose="02020603050405020304" pitchFamily="18" charset="0"/>
            </a:endParaRPr>
          </a:p>
        </c:rich>
      </c:tx>
      <c:layout/>
      <c:overlay val="0"/>
    </c:title>
    <c:autoTitleDeleted val="0"/>
    <c:plotArea>
      <c:layout/>
      <c:barChart>
        <c:barDir val="col"/>
        <c:grouping val="percentStacked"/>
        <c:varyColors val="0"/>
        <c:ser>
          <c:idx val="0"/>
          <c:order val="0"/>
          <c:tx>
            <c:strRef>
              <c:f>Диаграмма_сравнение!$B$2</c:f>
              <c:strCache>
                <c:ptCount val="1"/>
                <c:pt idx="0">
                  <c:v>% за базовый уровень</c:v>
                </c:pt>
              </c:strCache>
            </c:strRef>
          </c:tx>
          <c:spPr>
            <a:ln>
              <a:solidFill>
                <a:schemeClr val="accent1"/>
              </a:solidFill>
            </a:ln>
          </c:spPr>
          <c:invertIfNegative val="0"/>
          <c:cat>
            <c:strRef>
              <c:f>[0]!Ученик</c:f>
            </c:strRef>
          </c:cat>
          <c:val>
            <c:numRef>
              <c:f>[0]!бу</c:f>
              <c:numCache>
                <c:formatCode>General</c:formatCode>
                <c:ptCount val="1"/>
                <c:pt idx="0">
                  <c:v>1</c:v>
                </c:pt>
              </c:numCache>
            </c:numRef>
          </c:val>
        </c:ser>
        <c:ser>
          <c:idx val="1"/>
          <c:order val="1"/>
          <c:tx>
            <c:strRef>
              <c:f>Диаграмма_сравнение!$B$2</c:f>
              <c:strCache>
                <c:ptCount val="1"/>
                <c:pt idx="0">
                  <c:v>% за базовый уровень</c:v>
                </c:pt>
              </c:strCache>
            </c:strRef>
          </c:tx>
          <c:spPr>
            <a:solidFill>
              <a:schemeClr val="accent1">
                <a:lumMod val="20000"/>
                <a:lumOff val="80000"/>
              </a:schemeClr>
            </a:solidFill>
            <a:ln>
              <a:solidFill>
                <a:schemeClr val="accent1"/>
              </a:solidFill>
              <a:prstDash val="dash"/>
            </a:ln>
          </c:spPr>
          <c:invertIfNegative val="0"/>
          <c:cat>
            <c:strRef>
              <c:f>[0]!Ученик</c:f>
            </c:strRef>
          </c:cat>
          <c:val>
            <c:numRef>
              <c:f>[0]!бу_доп</c:f>
              <c:numCache>
                <c:formatCode>General</c:formatCode>
                <c:ptCount val="1"/>
                <c:pt idx="0">
                  <c:v>1</c:v>
                </c:pt>
              </c:numCache>
            </c:numRef>
          </c:val>
        </c:ser>
        <c:ser>
          <c:idx val="2"/>
          <c:order val="2"/>
          <c:tx>
            <c:strRef>
              <c:f>Диаграмма_сравнение!$D$2</c:f>
              <c:strCache>
                <c:ptCount val="1"/>
                <c:pt idx="0">
                  <c:v>% за повышенный уровень</c:v>
                </c:pt>
              </c:strCache>
            </c:strRef>
          </c:tx>
          <c:spPr>
            <a:ln>
              <a:solidFill>
                <a:srgbClr val="92D050"/>
              </a:solidFill>
            </a:ln>
          </c:spPr>
          <c:invertIfNegative val="0"/>
          <c:cat>
            <c:strRef>
              <c:f>[0]!Ученик</c:f>
            </c:strRef>
          </c:cat>
          <c:val>
            <c:numRef>
              <c:f>[0]!пу</c:f>
              <c:numCache>
                <c:formatCode>General</c:formatCode>
                <c:ptCount val="1"/>
                <c:pt idx="0">
                  <c:v>1</c:v>
                </c:pt>
              </c:numCache>
            </c:numRef>
          </c:val>
        </c:ser>
        <c:ser>
          <c:idx val="3"/>
          <c:order val="3"/>
          <c:tx>
            <c:strRef>
              <c:f>Диаграмма_сравнение!$D$2</c:f>
              <c:strCache>
                <c:ptCount val="1"/>
                <c:pt idx="0">
                  <c:v>% за повышенный уровень</c:v>
                </c:pt>
              </c:strCache>
            </c:strRef>
          </c:tx>
          <c:spPr>
            <a:solidFill>
              <a:schemeClr val="accent3">
                <a:lumMod val="20000"/>
                <a:lumOff val="80000"/>
              </a:schemeClr>
            </a:solidFill>
            <a:ln>
              <a:solidFill>
                <a:schemeClr val="accent3"/>
              </a:solidFill>
              <a:prstDash val="sysDash"/>
            </a:ln>
          </c:spPr>
          <c:invertIfNegative val="0"/>
          <c:cat>
            <c:strRef>
              <c:f>[0]!Ученик</c:f>
            </c:strRef>
          </c:cat>
          <c:val>
            <c:numRef>
              <c:f>[0]!пу_доп</c:f>
              <c:numCache>
                <c:formatCode>General</c:formatCode>
                <c:ptCount val="1"/>
                <c:pt idx="0">
                  <c:v>1</c:v>
                </c:pt>
              </c:numCache>
            </c:numRef>
          </c:val>
        </c:ser>
        <c:dLbls>
          <c:showLegendKey val="0"/>
          <c:showVal val="0"/>
          <c:showCatName val="0"/>
          <c:showSerName val="0"/>
          <c:showPercent val="0"/>
          <c:showBubbleSize val="0"/>
        </c:dLbls>
        <c:gapWidth val="150"/>
        <c:overlap val="100"/>
        <c:axId val="136797184"/>
        <c:axId val="136807552"/>
      </c:barChart>
      <c:lineChart>
        <c:grouping val="standard"/>
        <c:varyColors val="0"/>
        <c:ser>
          <c:idx val="4"/>
          <c:order val="4"/>
          <c:spPr>
            <a:ln w="19050">
              <a:solidFill>
                <a:srgbClr val="FF0000"/>
              </a:solidFill>
            </a:ln>
          </c:spPr>
          <c:marker>
            <c:symbol val="none"/>
          </c:marker>
          <c:val>
            <c:numRef>
              <c:f>[0]!середина</c:f>
              <c:numCache>
                <c:formatCode>General</c:formatCode>
                <c:ptCount val="1"/>
                <c:pt idx="0">
                  <c:v>1</c:v>
                </c:pt>
              </c:numCache>
            </c:numRef>
          </c:val>
          <c:smooth val="0"/>
        </c:ser>
        <c:dLbls>
          <c:showLegendKey val="0"/>
          <c:showVal val="0"/>
          <c:showCatName val="0"/>
          <c:showSerName val="0"/>
          <c:showPercent val="0"/>
          <c:showBubbleSize val="0"/>
        </c:dLbls>
        <c:marker val="1"/>
        <c:smooth val="0"/>
        <c:axId val="136797184"/>
        <c:axId val="136807552"/>
      </c:lineChart>
      <c:catAx>
        <c:axId val="136797184"/>
        <c:scaling>
          <c:orientation val="minMax"/>
        </c:scaling>
        <c:delete val="0"/>
        <c:axPos val="b"/>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a:t>
                </a:r>
                <a:r>
                  <a:rPr lang="ru-RU" baseline="0">
                    <a:latin typeface="Times New Roman" panose="02020603050405020304" pitchFamily="18" charset="0"/>
                    <a:cs typeface="Times New Roman" panose="02020603050405020304" pitchFamily="18" charset="0"/>
                  </a:rPr>
                  <a:t> по журналу</a:t>
                </a:r>
                <a:endParaRPr lang="ru-RU">
                  <a:latin typeface="Times New Roman" panose="02020603050405020304" pitchFamily="18" charset="0"/>
                  <a:cs typeface="Times New Roman" panose="02020603050405020304" pitchFamily="18" charset="0"/>
                </a:endParaRPr>
              </a:p>
            </c:rich>
          </c:tx>
          <c:layout/>
          <c:overlay val="0"/>
        </c:title>
        <c:numFmt formatCode="General" sourceLinked="1"/>
        <c:majorTickMark val="out"/>
        <c:minorTickMark val="none"/>
        <c:tickLblPos val="nextTo"/>
        <c:crossAx val="136807552"/>
        <c:crosses val="autoZero"/>
        <c:auto val="1"/>
        <c:lblAlgn val="ctr"/>
        <c:lblOffset val="100"/>
        <c:noMultiLvlLbl val="0"/>
      </c:catAx>
      <c:valAx>
        <c:axId val="136807552"/>
        <c:scaling>
          <c:orientation val="minMax"/>
        </c:scaling>
        <c:delete val="1"/>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Базовый уровень               Повышенный уровень</a:t>
                </a:r>
              </a:p>
            </c:rich>
          </c:tx>
          <c:layout>
            <c:manualLayout>
              <c:xMode val="edge"/>
              <c:yMode val="edge"/>
              <c:x val="1.2058570198105082E-2"/>
              <c:y val="0.12695127834524234"/>
            </c:manualLayout>
          </c:layout>
          <c:overlay val="0"/>
        </c:title>
        <c:numFmt formatCode="0%" sourceLinked="1"/>
        <c:majorTickMark val="out"/>
        <c:minorTickMark val="none"/>
        <c:tickLblPos val="nextTo"/>
        <c:crossAx val="136797184"/>
        <c:crosses val="autoZero"/>
        <c:crossBetween val="between"/>
      </c:valAx>
    </c:plotArea>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ru-RU"/>
              <a:t>Проверяемое содержание (базовый уровень)</a:t>
            </a:r>
          </a:p>
        </c:rich>
      </c:tx>
      <c:layout/>
      <c:overlay val="0"/>
    </c:title>
    <c:autoTitleDeleted val="0"/>
    <c:plotArea>
      <c:layout/>
      <c:barChart>
        <c:barDir val="bar"/>
        <c:grouping val="clustered"/>
        <c:varyColors val="0"/>
        <c:ser>
          <c:idx val="0"/>
          <c:order val="0"/>
          <c:tx>
            <c:strRef>
              <c:f>Рабочий!$A$21</c:f>
              <c:strCache>
                <c:ptCount val="1"/>
                <c:pt idx="0">
                  <c:v>Задания выполнены полностью</c:v>
                </c:pt>
              </c:strCache>
            </c:strRef>
          </c:tx>
          <c:invertIfNegative val="0"/>
          <c:cat>
            <c:strRef>
              <c:f>Анализ_содержание!$C$7:$C$11</c:f>
              <c:strCache>
                <c:ptCount val="5"/>
                <c:pt idx="0">
                  <c:v>Человек и общество</c:v>
                </c:pt>
                <c:pt idx="1">
                  <c:v>Экономика</c:v>
                </c:pt>
                <c:pt idx="2">
                  <c:v>Социальные отношения</c:v>
                </c:pt>
                <c:pt idx="3">
                  <c:v>Политика</c:v>
                </c:pt>
                <c:pt idx="4">
                  <c:v>Право</c:v>
                </c:pt>
              </c:strCache>
            </c:strRef>
          </c:cat>
          <c:val>
            <c:numRef>
              <c:f>Анализ_содержание!$G$7:$G$11</c:f>
              <c:numCache>
                <c:formatCode>0%</c:formatCode>
                <c:ptCount val="5"/>
                <c:pt idx="0">
                  <c:v>0</c:v>
                </c:pt>
                <c:pt idx="1">
                  <c:v>0</c:v>
                </c:pt>
                <c:pt idx="2">
                  <c:v>0</c:v>
                </c:pt>
                <c:pt idx="3">
                  <c:v>0</c:v>
                </c:pt>
                <c:pt idx="4">
                  <c:v>0</c:v>
                </c:pt>
              </c:numCache>
            </c:numRef>
          </c:val>
        </c:ser>
        <c:ser>
          <c:idx val="1"/>
          <c:order val="1"/>
          <c:tx>
            <c:strRef>
              <c:f>Рабочий!$A$22</c:f>
              <c:strCache>
                <c:ptCount val="1"/>
                <c:pt idx="0">
                  <c:v>Задания выполнены частично</c:v>
                </c:pt>
              </c:strCache>
            </c:strRef>
          </c:tx>
          <c:invertIfNegative val="0"/>
          <c:cat>
            <c:strRef>
              <c:f>Анализ_содержание!$C$7:$C$11</c:f>
              <c:strCache>
                <c:ptCount val="5"/>
                <c:pt idx="0">
                  <c:v>Человек и общество</c:v>
                </c:pt>
                <c:pt idx="1">
                  <c:v>Экономика</c:v>
                </c:pt>
                <c:pt idx="2">
                  <c:v>Социальные отношения</c:v>
                </c:pt>
                <c:pt idx="3">
                  <c:v>Политика</c:v>
                </c:pt>
                <c:pt idx="4">
                  <c:v>Право</c:v>
                </c:pt>
              </c:strCache>
            </c:strRef>
          </c:cat>
          <c:val>
            <c:numRef>
              <c:f>Анализ_содержание!$I$7:$I$11</c:f>
              <c:numCache>
                <c:formatCode>0%</c:formatCode>
                <c:ptCount val="5"/>
                <c:pt idx="1">
                  <c:v>0</c:v>
                </c:pt>
                <c:pt idx="2">
                  <c:v>0</c:v>
                </c:pt>
                <c:pt idx="3">
                  <c:v>0</c:v>
                </c:pt>
                <c:pt idx="4">
                  <c:v>0</c:v>
                </c:pt>
              </c:numCache>
            </c:numRef>
          </c:val>
        </c:ser>
        <c:ser>
          <c:idx val="2"/>
          <c:order val="2"/>
          <c:tx>
            <c:strRef>
              <c:f>Рабочий!$A$23</c:f>
              <c:strCache>
                <c:ptCount val="1"/>
                <c:pt idx="0">
                  <c:v>Задания выполнены неверно</c:v>
                </c:pt>
              </c:strCache>
            </c:strRef>
          </c:tx>
          <c:invertIfNegative val="0"/>
          <c:cat>
            <c:strRef>
              <c:f>Анализ_содержание!$C$7:$C$11</c:f>
              <c:strCache>
                <c:ptCount val="5"/>
                <c:pt idx="0">
                  <c:v>Человек и общество</c:v>
                </c:pt>
                <c:pt idx="1">
                  <c:v>Экономика</c:v>
                </c:pt>
                <c:pt idx="2">
                  <c:v>Социальные отношения</c:v>
                </c:pt>
                <c:pt idx="3">
                  <c:v>Политика</c:v>
                </c:pt>
                <c:pt idx="4">
                  <c:v>Право</c:v>
                </c:pt>
              </c:strCache>
            </c:strRef>
          </c:cat>
          <c:val>
            <c:numRef>
              <c:f>Анализ_содержание!$K$7:$K$11</c:f>
              <c:numCache>
                <c:formatCode>0%</c:formatCode>
                <c:ptCount val="5"/>
                <c:pt idx="0">
                  <c:v>0</c:v>
                </c:pt>
                <c:pt idx="1">
                  <c:v>0</c:v>
                </c:pt>
                <c:pt idx="2">
                  <c:v>0</c:v>
                </c:pt>
                <c:pt idx="3">
                  <c:v>0</c:v>
                </c:pt>
                <c:pt idx="4">
                  <c:v>0</c:v>
                </c:pt>
              </c:numCache>
            </c:numRef>
          </c:val>
        </c:ser>
        <c:ser>
          <c:idx val="3"/>
          <c:order val="3"/>
          <c:tx>
            <c:strRef>
              <c:f>Рабочий!$A$24</c:f>
              <c:strCache>
                <c:ptCount val="1"/>
                <c:pt idx="0">
                  <c:v>Не приступали к выполнению</c:v>
                </c:pt>
              </c:strCache>
            </c:strRef>
          </c:tx>
          <c:invertIfNegative val="0"/>
          <c:cat>
            <c:strRef>
              <c:f>Анализ_содержание!$C$7:$C$11</c:f>
              <c:strCache>
                <c:ptCount val="5"/>
                <c:pt idx="0">
                  <c:v>Человек и общество</c:v>
                </c:pt>
                <c:pt idx="1">
                  <c:v>Экономика</c:v>
                </c:pt>
                <c:pt idx="2">
                  <c:v>Социальные отношения</c:v>
                </c:pt>
                <c:pt idx="3">
                  <c:v>Политика</c:v>
                </c:pt>
                <c:pt idx="4">
                  <c:v>Право</c:v>
                </c:pt>
              </c:strCache>
            </c:strRef>
          </c:cat>
          <c:val>
            <c:numRef>
              <c:f>Анализ_содержание!$M$7:$M$11</c:f>
              <c:numCache>
                <c:formatCode>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75"/>
        <c:overlap val="-25"/>
        <c:axId val="135608960"/>
        <c:axId val="135692672"/>
      </c:barChart>
      <c:catAx>
        <c:axId val="135608960"/>
        <c:scaling>
          <c:orientation val="minMax"/>
        </c:scaling>
        <c:delete val="0"/>
        <c:axPos val="l"/>
        <c:numFmt formatCode="General" sourceLinked="1"/>
        <c:majorTickMark val="none"/>
        <c:minorTickMark val="none"/>
        <c:tickLblPos val="nextTo"/>
        <c:crossAx val="135692672"/>
        <c:crosses val="autoZero"/>
        <c:auto val="1"/>
        <c:lblAlgn val="ctr"/>
        <c:lblOffset val="100"/>
        <c:noMultiLvlLbl val="0"/>
      </c:catAx>
      <c:valAx>
        <c:axId val="135692672"/>
        <c:scaling>
          <c:orientation val="minMax"/>
          <c:max val="1"/>
        </c:scaling>
        <c:delete val="0"/>
        <c:axPos val="b"/>
        <c:majorGridlines/>
        <c:numFmt formatCode="0%" sourceLinked="1"/>
        <c:majorTickMark val="none"/>
        <c:minorTickMark val="none"/>
        <c:tickLblPos val="nextTo"/>
        <c:crossAx val="135608960"/>
        <c:crosses val="autoZero"/>
        <c:crossBetween val="between"/>
      </c:valAx>
    </c:plotArea>
    <c:legend>
      <c:legendPos val="b"/>
      <c:layout/>
      <c:overlay val="0"/>
    </c:legend>
    <c:plotVisOnly val="1"/>
    <c:dispBlanksAs val="gap"/>
    <c:showDLblsOverMax val="0"/>
  </c:chart>
  <c:printSettings>
    <c:headerFooter/>
    <c:pageMargins b="0.74803149606299213" l="0.70866141732283472" r="0.70866141732283472" t="0.74803149606299213" header="0.31496062992125984" footer="0.31496062992125984"/>
    <c:pageSetup paperSize="9" orientation="landscape" verticalDpi="0"/>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Проверяемое</a:t>
            </a:r>
            <a:r>
              <a:rPr lang="ru-RU" sz="1400" baseline="0">
                <a:latin typeface="Times New Roman" panose="02020603050405020304" pitchFamily="18" charset="0"/>
                <a:cs typeface="Times New Roman" panose="02020603050405020304" pitchFamily="18" charset="0"/>
              </a:rPr>
              <a:t> содержание (повышенный уровень)</a:t>
            </a:r>
          </a:p>
        </c:rich>
      </c:tx>
      <c:layout>
        <c:manualLayout>
          <c:xMode val="edge"/>
          <c:yMode val="edge"/>
          <c:x val="0.31262269811052984"/>
          <c:y val="2.2011005502751375E-2"/>
        </c:manualLayout>
      </c:layout>
      <c:overlay val="0"/>
    </c:title>
    <c:autoTitleDeleted val="0"/>
    <c:plotArea>
      <c:layout>
        <c:manualLayout>
          <c:layoutTarget val="inner"/>
          <c:xMode val="edge"/>
          <c:yMode val="edge"/>
          <c:x val="0.2075435015067561"/>
          <c:y val="0.14428867844222176"/>
          <c:w val="0.7626306748946623"/>
          <c:h val="0.74997876891201509"/>
        </c:manualLayout>
      </c:layout>
      <c:barChart>
        <c:barDir val="bar"/>
        <c:grouping val="clustered"/>
        <c:varyColors val="0"/>
        <c:ser>
          <c:idx val="0"/>
          <c:order val="0"/>
          <c:tx>
            <c:strRef>
              <c:f>Рабочий!$A$21</c:f>
              <c:strCache>
                <c:ptCount val="1"/>
                <c:pt idx="0">
                  <c:v>Задания выполнены полностью</c:v>
                </c:pt>
              </c:strCache>
            </c:strRef>
          </c:tx>
          <c:spPr>
            <a:solidFill>
              <a:srgbClr val="92D050"/>
            </a:solidFill>
          </c:spPr>
          <c:invertIfNegative val="0"/>
          <c:cat>
            <c:strRef>
              <c:f>Анализ_содержание!$C$7:$C$11</c:f>
              <c:strCache>
                <c:ptCount val="5"/>
                <c:pt idx="0">
                  <c:v>Человек и общество</c:v>
                </c:pt>
                <c:pt idx="1">
                  <c:v>Экономика</c:v>
                </c:pt>
                <c:pt idx="2">
                  <c:v>Социальные отношения</c:v>
                </c:pt>
                <c:pt idx="3">
                  <c:v>Политика</c:v>
                </c:pt>
                <c:pt idx="4">
                  <c:v>Право</c:v>
                </c:pt>
              </c:strCache>
            </c:strRef>
          </c:cat>
          <c:val>
            <c:numRef>
              <c:f>Анализ_содержание!$Q$7:$Q$11</c:f>
              <c:numCache>
                <c:formatCode>0%</c:formatCode>
                <c:ptCount val="5"/>
                <c:pt idx="0">
                  <c:v>0</c:v>
                </c:pt>
                <c:pt idx="1">
                  <c:v>0</c:v>
                </c:pt>
                <c:pt idx="2">
                  <c:v>0</c:v>
                </c:pt>
                <c:pt idx="3">
                  <c:v>0</c:v>
                </c:pt>
                <c:pt idx="4">
                  <c:v>0</c:v>
                </c:pt>
              </c:numCache>
            </c:numRef>
          </c:val>
        </c:ser>
        <c:ser>
          <c:idx val="1"/>
          <c:order val="1"/>
          <c:tx>
            <c:strRef>
              <c:f>Рабочий!$A$22</c:f>
              <c:strCache>
                <c:ptCount val="1"/>
                <c:pt idx="0">
                  <c:v>Задания выполнены частично</c:v>
                </c:pt>
              </c:strCache>
            </c:strRef>
          </c:tx>
          <c:spPr>
            <a:solidFill>
              <a:schemeClr val="accent4">
                <a:lumMod val="75000"/>
              </a:schemeClr>
            </a:solidFill>
          </c:spPr>
          <c:invertIfNegative val="0"/>
          <c:cat>
            <c:strRef>
              <c:f>Анализ_содержание!$C$7:$C$11</c:f>
              <c:strCache>
                <c:ptCount val="5"/>
                <c:pt idx="0">
                  <c:v>Человек и общество</c:v>
                </c:pt>
                <c:pt idx="1">
                  <c:v>Экономика</c:v>
                </c:pt>
                <c:pt idx="2">
                  <c:v>Социальные отношения</c:v>
                </c:pt>
                <c:pt idx="3">
                  <c:v>Политика</c:v>
                </c:pt>
                <c:pt idx="4">
                  <c:v>Право</c:v>
                </c:pt>
              </c:strCache>
            </c:strRef>
          </c:cat>
          <c:val>
            <c:numRef>
              <c:f>Анализ_содержание!$S$7:$S$11</c:f>
              <c:numCache>
                <c:formatCode>0%</c:formatCode>
                <c:ptCount val="5"/>
                <c:pt idx="0">
                  <c:v>0</c:v>
                </c:pt>
                <c:pt idx="1">
                  <c:v>0</c:v>
                </c:pt>
                <c:pt idx="2">
                  <c:v>0</c:v>
                </c:pt>
                <c:pt idx="3">
                  <c:v>0</c:v>
                </c:pt>
                <c:pt idx="4">
                  <c:v>0</c:v>
                </c:pt>
              </c:numCache>
            </c:numRef>
          </c:val>
        </c:ser>
        <c:ser>
          <c:idx val="2"/>
          <c:order val="2"/>
          <c:tx>
            <c:strRef>
              <c:f>Рабочий!$A$23</c:f>
              <c:strCache>
                <c:ptCount val="1"/>
                <c:pt idx="0">
                  <c:v>Задания выполнены неверно</c:v>
                </c:pt>
              </c:strCache>
            </c:strRef>
          </c:tx>
          <c:spPr>
            <a:solidFill>
              <a:srgbClr val="0070C0"/>
            </a:solidFill>
          </c:spPr>
          <c:invertIfNegative val="0"/>
          <c:cat>
            <c:strRef>
              <c:f>Анализ_содержание!$C$7:$C$11</c:f>
              <c:strCache>
                <c:ptCount val="5"/>
                <c:pt idx="0">
                  <c:v>Человек и общество</c:v>
                </c:pt>
                <c:pt idx="1">
                  <c:v>Экономика</c:v>
                </c:pt>
                <c:pt idx="2">
                  <c:v>Социальные отношения</c:v>
                </c:pt>
                <c:pt idx="3">
                  <c:v>Политика</c:v>
                </c:pt>
                <c:pt idx="4">
                  <c:v>Право</c:v>
                </c:pt>
              </c:strCache>
            </c:strRef>
          </c:cat>
          <c:val>
            <c:numRef>
              <c:f>Анализ_содержание!$U$7:$U$11</c:f>
              <c:numCache>
                <c:formatCode>0%</c:formatCode>
                <c:ptCount val="5"/>
                <c:pt idx="0">
                  <c:v>0</c:v>
                </c:pt>
                <c:pt idx="1">
                  <c:v>0</c:v>
                </c:pt>
                <c:pt idx="2">
                  <c:v>0</c:v>
                </c:pt>
                <c:pt idx="3">
                  <c:v>0</c:v>
                </c:pt>
                <c:pt idx="4">
                  <c:v>0</c:v>
                </c:pt>
              </c:numCache>
            </c:numRef>
          </c:val>
        </c:ser>
        <c:ser>
          <c:idx val="3"/>
          <c:order val="3"/>
          <c:tx>
            <c:strRef>
              <c:f>Рабочий!$A$24</c:f>
              <c:strCache>
                <c:ptCount val="1"/>
                <c:pt idx="0">
                  <c:v>Не приступали к выполнению</c:v>
                </c:pt>
              </c:strCache>
            </c:strRef>
          </c:tx>
          <c:spPr>
            <a:solidFill>
              <a:srgbClr val="C00000"/>
            </a:solidFill>
          </c:spPr>
          <c:invertIfNegative val="0"/>
          <c:cat>
            <c:strRef>
              <c:f>Анализ_содержание!$C$7:$C$11</c:f>
              <c:strCache>
                <c:ptCount val="5"/>
                <c:pt idx="0">
                  <c:v>Человек и общество</c:v>
                </c:pt>
                <c:pt idx="1">
                  <c:v>Экономика</c:v>
                </c:pt>
                <c:pt idx="2">
                  <c:v>Социальные отношения</c:v>
                </c:pt>
                <c:pt idx="3">
                  <c:v>Политика</c:v>
                </c:pt>
                <c:pt idx="4">
                  <c:v>Право</c:v>
                </c:pt>
              </c:strCache>
            </c:strRef>
          </c:cat>
          <c:val>
            <c:numRef>
              <c:f>Анализ_содержание!$W$7:$W$11</c:f>
              <c:numCache>
                <c:formatCode>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75"/>
        <c:overlap val="-25"/>
        <c:axId val="136907392"/>
        <c:axId val="136913280"/>
      </c:barChart>
      <c:catAx>
        <c:axId val="136907392"/>
        <c:scaling>
          <c:orientation val="minMax"/>
        </c:scaling>
        <c:delete val="0"/>
        <c:axPos val="l"/>
        <c:numFmt formatCode="General"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913280"/>
        <c:crosses val="autoZero"/>
        <c:auto val="1"/>
        <c:lblAlgn val="ctr"/>
        <c:lblOffset val="100"/>
        <c:noMultiLvlLbl val="0"/>
      </c:catAx>
      <c:valAx>
        <c:axId val="136913280"/>
        <c:scaling>
          <c:orientation val="minMax"/>
          <c:max val="1"/>
        </c:scaling>
        <c:delete val="0"/>
        <c:axPos val="b"/>
        <c:majorGridlines/>
        <c:numFmt formatCode="0%"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907392"/>
        <c:crosses val="autoZero"/>
        <c:crossBetween val="between"/>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4803149606299213" l="0.70866141732283472" r="0.70866141732283472" t="0.74803149606299213" header="0.31496062992125984" footer="0.31496062992125984"/>
    <c:pageSetup paperSize="9" orientation="landscape" verticalDpi="0"/>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ru-RU"/>
              <a:t>Проверяемое умение (базовый уровень)</a:t>
            </a:r>
          </a:p>
        </c:rich>
      </c:tx>
      <c:overlay val="0"/>
    </c:title>
    <c:autoTitleDeleted val="0"/>
    <c:plotArea>
      <c:layout/>
      <c:barChart>
        <c:barDir val="bar"/>
        <c:grouping val="clustered"/>
        <c:varyColors val="0"/>
        <c:ser>
          <c:idx val="0"/>
          <c:order val="0"/>
          <c:tx>
            <c:strRef>
              <c:f>Рабочий!$A$21</c:f>
              <c:strCache>
                <c:ptCount val="1"/>
                <c:pt idx="0">
                  <c:v>Задания выполнены полностью</c:v>
                </c:pt>
              </c:strCache>
            </c:strRef>
          </c:tx>
          <c:invertIfNegative val="0"/>
          <c:cat>
            <c:strRef>
              <c:f>(Анализ_умения!$C$7:$C$9,Анализ_умения!$C$11)</c:f>
              <c:strCache>
                <c:ptCount val="4"/>
                <c:pt idx="0">
                  <c:v>Знать и понимать: биосоциальную сущность человека; 
основные этапы и факторы социализации личности; место и роль человека в системе общественных отношений;  закономерности  развития  общества  как  сложной самоорганизующейся системы; тенденции развития об</c:v>
                </c:pt>
                <c:pt idx="1">
                  <c:v>характеризовать с научных позиций основные социальные объекты(факты, явления, процессы, институты),  их место и значение в жизни общества как целостной
системы</c:v>
                </c:pt>
                <c:pt idx="2">
                  <c:v>анализировать актуальную информацию о социальных объектах,  выявляя  их  общие  черты  и  различия; устанавливать  соответствия  между  существенными
чертами и признаками изученных социальных явлений и обществоведческими терминами и понятиями</c:v>
                </c:pt>
                <c:pt idx="3">
                  <c:v>осуществлять  поиск  социальной  информации,  представленной в различных знаковых системах (текст, схема,  таблица,  диаграмма);  извлекать  из неадаптированных  оригинальных  текстов(правовых, научно-популярных, публицистических и др.) знания по заданным</c:v>
                </c:pt>
              </c:strCache>
            </c:strRef>
          </c:cat>
          <c:val>
            <c:numRef>
              <c:f>(Анализ_умения!$G$7:$G$9,Анализ_умения!$G$11)</c:f>
              <c:numCache>
                <c:formatCode>0%</c:formatCode>
                <c:ptCount val="4"/>
                <c:pt idx="0">
                  <c:v>0</c:v>
                </c:pt>
                <c:pt idx="1">
                  <c:v>0</c:v>
                </c:pt>
                <c:pt idx="2">
                  <c:v>0</c:v>
                </c:pt>
                <c:pt idx="3">
                  <c:v>0</c:v>
                </c:pt>
              </c:numCache>
            </c:numRef>
          </c:val>
        </c:ser>
        <c:ser>
          <c:idx val="1"/>
          <c:order val="1"/>
          <c:tx>
            <c:strRef>
              <c:f>Рабочий!$A$22</c:f>
              <c:strCache>
                <c:ptCount val="1"/>
                <c:pt idx="0">
                  <c:v>Задания выполнены частично</c:v>
                </c:pt>
              </c:strCache>
            </c:strRef>
          </c:tx>
          <c:invertIfNegative val="0"/>
          <c:cat>
            <c:strRef>
              <c:f>(Анализ_умения!$C$7:$C$9,Анализ_умения!$C$11)</c:f>
              <c:strCache>
                <c:ptCount val="4"/>
                <c:pt idx="0">
                  <c:v>Знать и понимать: биосоциальную сущность человека; 
основные этапы и факторы социализации личности; место и роль человека в системе общественных отношений;  закономерности  развития  общества  как  сложной самоорганизующейся системы; тенденции развития об</c:v>
                </c:pt>
                <c:pt idx="1">
                  <c:v>характеризовать с научных позиций основные социальные объекты(факты, явления, процессы, институты),  их место и значение в жизни общества как целостной
системы</c:v>
                </c:pt>
                <c:pt idx="2">
                  <c:v>анализировать актуальную информацию о социальных объектах,  выявляя  их  общие  черты  и  различия; устанавливать  соответствия  между  существенными
чертами и признаками изученных социальных явлений и обществоведческими терминами и понятиями</c:v>
                </c:pt>
                <c:pt idx="3">
                  <c:v>осуществлять  поиск  социальной  информации,  представленной в различных знаковых системах (текст, схема,  таблица,  диаграмма);  извлекать  из неадаптированных  оригинальных  текстов(правовых, научно-популярных, публицистических и др.) знания по заданным</c:v>
                </c:pt>
              </c:strCache>
            </c:strRef>
          </c:cat>
          <c:val>
            <c:numRef>
              <c:f>(Анализ_умения!$I$7:$I$9,Анализ_умения!$I$11)</c:f>
              <c:numCache>
                <c:formatCode>0%</c:formatCode>
                <c:ptCount val="4"/>
                <c:pt idx="1">
                  <c:v>0</c:v>
                </c:pt>
                <c:pt idx="2">
                  <c:v>0</c:v>
                </c:pt>
              </c:numCache>
            </c:numRef>
          </c:val>
        </c:ser>
        <c:ser>
          <c:idx val="2"/>
          <c:order val="2"/>
          <c:tx>
            <c:strRef>
              <c:f>Рабочий!$A$23</c:f>
              <c:strCache>
                <c:ptCount val="1"/>
                <c:pt idx="0">
                  <c:v>Задания выполнены неверно</c:v>
                </c:pt>
              </c:strCache>
            </c:strRef>
          </c:tx>
          <c:invertIfNegative val="0"/>
          <c:cat>
            <c:strRef>
              <c:f>(Анализ_умения!$C$7:$C$9,Анализ_умения!$C$11)</c:f>
              <c:strCache>
                <c:ptCount val="4"/>
                <c:pt idx="0">
                  <c:v>Знать и понимать: биосоциальную сущность человека; 
основные этапы и факторы социализации личности; место и роль человека в системе общественных отношений;  закономерности  развития  общества  как  сложной самоорганизующейся системы; тенденции развития об</c:v>
                </c:pt>
                <c:pt idx="1">
                  <c:v>характеризовать с научных позиций основные социальные объекты(факты, явления, процессы, институты),  их место и значение в жизни общества как целостной
системы</c:v>
                </c:pt>
                <c:pt idx="2">
                  <c:v>анализировать актуальную информацию о социальных объектах,  выявляя  их  общие  черты  и  различия; устанавливать  соответствия  между  существенными
чертами и признаками изученных социальных явлений и обществоведческими терминами и понятиями</c:v>
                </c:pt>
                <c:pt idx="3">
                  <c:v>осуществлять  поиск  социальной  информации,  представленной в различных знаковых системах (текст, схема,  таблица,  диаграмма);  извлекать  из неадаптированных  оригинальных  текстов(правовых, научно-популярных, публицистических и др.) знания по заданным</c:v>
                </c:pt>
              </c:strCache>
            </c:strRef>
          </c:cat>
          <c:val>
            <c:numRef>
              <c:f>(Анализ_умения!$K$7:$K$9,Анализ_умения!$K$11)</c:f>
              <c:numCache>
                <c:formatCode>0%</c:formatCode>
                <c:ptCount val="4"/>
                <c:pt idx="0">
                  <c:v>0</c:v>
                </c:pt>
                <c:pt idx="1">
                  <c:v>0</c:v>
                </c:pt>
                <c:pt idx="2">
                  <c:v>0</c:v>
                </c:pt>
                <c:pt idx="3">
                  <c:v>0</c:v>
                </c:pt>
              </c:numCache>
            </c:numRef>
          </c:val>
        </c:ser>
        <c:ser>
          <c:idx val="3"/>
          <c:order val="3"/>
          <c:tx>
            <c:strRef>
              <c:f>Рабочий!$A$24</c:f>
              <c:strCache>
                <c:ptCount val="1"/>
                <c:pt idx="0">
                  <c:v>Не приступали к выполнению</c:v>
                </c:pt>
              </c:strCache>
            </c:strRef>
          </c:tx>
          <c:invertIfNegative val="0"/>
          <c:cat>
            <c:strRef>
              <c:f>(Анализ_умения!$C$7:$C$9,Анализ_умения!$C$11)</c:f>
              <c:strCache>
                <c:ptCount val="4"/>
                <c:pt idx="0">
                  <c:v>Знать и понимать: биосоциальную сущность человека; 
основные этапы и факторы социализации личности; место и роль человека в системе общественных отношений;  закономерности  развития  общества  как  сложной самоорганизующейся системы; тенденции развития об</c:v>
                </c:pt>
                <c:pt idx="1">
                  <c:v>характеризовать с научных позиций основные социальные объекты(факты, явления, процессы, институты),  их место и значение в жизни общества как целостной
системы</c:v>
                </c:pt>
                <c:pt idx="2">
                  <c:v>анализировать актуальную информацию о социальных объектах,  выявляя  их  общие  черты  и  различия; устанавливать  соответствия  между  существенными
чертами и признаками изученных социальных явлений и обществоведческими терминами и понятиями</c:v>
                </c:pt>
                <c:pt idx="3">
                  <c:v>осуществлять  поиск  социальной  информации,  представленной в различных знаковых системах (текст, схема,  таблица,  диаграмма);  извлекать  из неадаптированных  оригинальных  текстов(правовых, научно-популярных, публицистических и др.) знания по заданным</c:v>
                </c:pt>
              </c:strCache>
            </c:strRef>
          </c:cat>
          <c:val>
            <c:numRef>
              <c:f>(Анализ_умения!$M$7:$M$9,Анализ_умения!$M$11)</c:f>
              <c:numCache>
                <c:formatCode>0%</c:formatCode>
                <c:ptCount val="4"/>
                <c:pt idx="0">
                  <c:v>0</c:v>
                </c:pt>
                <c:pt idx="1">
                  <c:v>0</c:v>
                </c:pt>
                <c:pt idx="2">
                  <c:v>0</c:v>
                </c:pt>
                <c:pt idx="3">
                  <c:v>0</c:v>
                </c:pt>
              </c:numCache>
            </c:numRef>
          </c:val>
        </c:ser>
        <c:dLbls>
          <c:showLegendKey val="0"/>
          <c:showVal val="0"/>
          <c:showCatName val="0"/>
          <c:showSerName val="0"/>
          <c:showPercent val="0"/>
          <c:showBubbleSize val="0"/>
        </c:dLbls>
        <c:gapWidth val="75"/>
        <c:overlap val="-25"/>
        <c:axId val="136990080"/>
        <c:axId val="137008256"/>
      </c:barChart>
      <c:catAx>
        <c:axId val="136990080"/>
        <c:scaling>
          <c:orientation val="minMax"/>
        </c:scaling>
        <c:delete val="0"/>
        <c:axPos val="l"/>
        <c:numFmt formatCode="General" sourceLinked="1"/>
        <c:majorTickMark val="none"/>
        <c:minorTickMark val="none"/>
        <c:tickLblPos val="nextTo"/>
        <c:crossAx val="137008256"/>
        <c:crosses val="autoZero"/>
        <c:auto val="1"/>
        <c:lblAlgn val="ctr"/>
        <c:lblOffset val="100"/>
        <c:noMultiLvlLbl val="0"/>
      </c:catAx>
      <c:valAx>
        <c:axId val="137008256"/>
        <c:scaling>
          <c:orientation val="minMax"/>
          <c:max val="1"/>
        </c:scaling>
        <c:delete val="0"/>
        <c:axPos val="b"/>
        <c:majorGridlines/>
        <c:numFmt formatCode="0%" sourceLinked="1"/>
        <c:majorTickMark val="none"/>
        <c:minorTickMark val="none"/>
        <c:tickLblPos val="nextTo"/>
        <c:crossAx val="136990080"/>
        <c:crosses val="autoZero"/>
        <c:crossBetween val="between"/>
      </c:valAx>
    </c:plotArea>
    <c:legend>
      <c:legendPos val="b"/>
      <c:overlay val="0"/>
    </c:legend>
    <c:plotVisOnly val="1"/>
    <c:dispBlanksAs val="gap"/>
    <c:showDLblsOverMax val="0"/>
  </c:chart>
  <c:printSettings>
    <c:headerFooter/>
    <c:pageMargins b="0.74803149606299213" l="0.70866141732283472" r="0.70866141732283472" t="0.74803149606299213" header="0.31496062992125984" footer="0.31496062992125984"/>
    <c:pageSetup paperSize="9" orientation="landscape" verticalDpi="0"/>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Проверяемое</a:t>
            </a:r>
            <a:r>
              <a:rPr lang="ru-RU" sz="1400" baseline="0">
                <a:latin typeface="Times New Roman" panose="02020603050405020304" pitchFamily="18" charset="0"/>
                <a:cs typeface="Times New Roman" panose="02020603050405020304" pitchFamily="18" charset="0"/>
              </a:rPr>
              <a:t> умение (повышенный уровень)</a:t>
            </a:r>
          </a:p>
        </c:rich>
      </c:tx>
      <c:layout>
        <c:manualLayout>
          <c:xMode val="edge"/>
          <c:yMode val="edge"/>
          <c:x val="0.31262269811052984"/>
          <c:y val="2.2011005502751375E-2"/>
        </c:manualLayout>
      </c:layout>
      <c:overlay val="0"/>
    </c:title>
    <c:autoTitleDeleted val="0"/>
    <c:plotArea>
      <c:layout>
        <c:manualLayout>
          <c:layoutTarget val="inner"/>
          <c:xMode val="edge"/>
          <c:yMode val="edge"/>
          <c:x val="0.2075435015067561"/>
          <c:y val="0.14428867844222176"/>
          <c:w val="0.7626306748946623"/>
          <c:h val="0.74997876891201509"/>
        </c:manualLayout>
      </c:layout>
      <c:barChart>
        <c:barDir val="bar"/>
        <c:grouping val="clustered"/>
        <c:varyColors val="0"/>
        <c:ser>
          <c:idx val="0"/>
          <c:order val="0"/>
          <c:tx>
            <c:strRef>
              <c:f>Рабочий!$A$21</c:f>
              <c:strCache>
                <c:ptCount val="1"/>
                <c:pt idx="0">
                  <c:v>Задания выполнены полностью</c:v>
                </c:pt>
              </c:strCache>
            </c:strRef>
          </c:tx>
          <c:spPr>
            <a:solidFill>
              <a:srgbClr val="92D050"/>
            </a:solidFill>
          </c:spPr>
          <c:invertIfNegative val="0"/>
          <c:cat>
            <c:strRef>
              <c:f>(Анализ_умения!$C$8,Анализ_умения!$C$10:$C$13)</c:f>
              <c:strCache>
                <c:ptCount val="5"/>
                <c:pt idx="0">
                  <c:v>характеризовать с научных позиций основные социальные объекты(факты, явления, процессы, институты),  их место и значение в жизни общества как целостной
системы</c:v>
                </c:pt>
                <c:pt idx="1">
                  <c:v>раскрывать  на  примерах  изученные  теоретические положения  и  понятия  социально-экономических  и гуманитарных наук</c:v>
                </c:pt>
                <c:pt idx="2">
                  <c:v>осуществлять  поиск  социальной  информации,  представленной в различных знаковых системах (текст, схема,  таблица,  диаграмма);  извлекать  из неадаптированных  оригинальных  текстов(правовых, научно-популярных, публицистических и др.) знания по заданным</c:v>
                </c:pt>
                <c:pt idx="3">
                  <c:v>подготавливать  аннотацию,  рецензию,  реферат, творческую работу</c:v>
                </c:pt>
                <c:pt idx="4">
                  <c:v>применять социально-экономические и гуманитарные знания  в  процессе  решения  познавательных  задач  по актуальным социальным проблемам</c:v>
                </c:pt>
              </c:strCache>
            </c:strRef>
          </c:cat>
          <c:val>
            <c:numRef>
              <c:f>(Анализ_умения!$Q$8,Анализ_умения!$Q$10:$Q$13)</c:f>
              <c:numCache>
                <c:formatCode>0%</c:formatCode>
                <c:ptCount val="5"/>
                <c:pt idx="0">
                  <c:v>0</c:v>
                </c:pt>
                <c:pt idx="1">
                  <c:v>0</c:v>
                </c:pt>
                <c:pt idx="2">
                  <c:v>0</c:v>
                </c:pt>
                <c:pt idx="3">
                  <c:v>0</c:v>
                </c:pt>
                <c:pt idx="4">
                  <c:v>0</c:v>
                </c:pt>
              </c:numCache>
            </c:numRef>
          </c:val>
        </c:ser>
        <c:ser>
          <c:idx val="1"/>
          <c:order val="1"/>
          <c:tx>
            <c:strRef>
              <c:f>Рабочий!$A$22</c:f>
              <c:strCache>
                <c:ptCount val="1"/>
                <c:pt idx="0">
                  <c:v>Задания выполнены частично</c:v>
                </c:pt>
              </c:strCache>
            </c:strRef>
          </c:tx>
          <c:spPr>
            <a:solidFill>
              <a:schemeClr val="accent4">
                <a:lumMod val="75000"/>
              </a:schemeClr>
            </a:solidFill>
          </c:spPr>
          <c:invertIfNegative val="0"/>
          <c:cat>
            <c:strRef>
              <c:f>(Анализ_умения!$C$8,Анализ_умения!$C$10:$C$13)</c:f>
              <c:strCache>
                <c:ptCount val="5"/>
                <c:pt idx="0">
                  <c:v>характеризовать с научных позиций основные социальные объекты(факты, явления, процессы, институты),  их место и значение в жизни общества как целостной
системы</c:v>
                </c:pt>
                <c:pt idx="1">
                  <c:v>раскрывать  на  примерах  изученные  теоретические положения  и  понятия  социально-экономических  и гуманитарных наук</c:v>
                </c:pt>
                <c:pt idx="2">
                  <c:v>осуществлять  поиск  социальной  информации,  представленной в различных знаковых системах (текст, схема,  таблица,  диаграмма);  извлекать  из неадаптированных  оригинальных  текстов(правовых, научно-популярных, публицистических и др.) знания по заданным</c:v>
                </c:pt>
                <c:pt idx="3">
                  <c:v>подготавливать  аннотацию,  рецензию,  реферат, творческую работу</c:v>
                </c:pt>
                <c:pt idx="4">
                  <c:v>применять социально-экономические и гуманитарные знания  в  процессе  решения  познавательных  задач  по актуальным социальным проблемам</c:v>
                </c:pt>
              </c:strCache>
            </c:strRef>
          </c:cat>
          <c:val>
            <c:numRef>
              <c:f>(Анализ_умения!$S$8,Анализ_умения!$S$10:$S$13)</c:f>
              <c:numCache>
                <c:formatCode>0%</c:formatCode>
                <c:ptCount val="5"/>
                <c:pt idx="0">
                  <c:v>0</c:v>
                </c:pt>
                <c:pt idx="1">
                  <c:v>0</c:v>
                </c:pt>
                <c:pt idx="2">
                  <c:v>0</c:v>
                </c:pt>
                <c:pt idx="3">
                  <c:v>0</c:v>
                </c:pt>
                <c:pt idx="4">
                  <c:v>0</c:v>
                </c:pt>
              </c:numCache>
            </c:numRef>
          </c:val>
        </c:ser>
        <c:ser>
          <c:idx val="2"/>
          <c:order val="2"/>
          <c:tx>
            <c:strRef>
              <c:f>Рабочий!$A$23</c:f>
              <c:strCache>
                <c:ptCount val="1"/>
                <c:pt idx="0">
                  <c:v>Задания выполнены неверно</c:v>
                </c:pt>
              </c:strCache>
            </c:strRef>
          </c:tx>
          <c:spPr>
            <a:solidFill>
              <a:srgbClr val="0070C0"/>
            </a:solidFill>
          </c:spPr>
          <c:invertIfNegative val="0"/>
          <c:cat>
            <c:strRef>
              <c:f>(Анализ_умения!$C$8,Анализ_умения!$C$10:$C$13)</c:f>
              <c:strCache>
                <c:ptCount val="5"/>
                <c:pt idx="0">
                  <c:v>характеризовать с научных позиций основные социальные объекты(факты, явления, процессы, институты),  их место и значение в жизни общества как целостной
системы</c:v>
                </c:pt>
                <c:pt idx="1">
                  <c:v>раскрывать  на  примерах  изученные  теоретические положения  и  понятия  социально-экономических  и гуманитарных наук</c:v>
                </c:pt>
                <c:pt idx="2">
                  <c:v>осуществлять  поиск  социальной  информации,  представленной в различных знаковых системах (текст, схема,  таблица,  диаграмма);  извлекать  из неадаптированных  оригинальных  текстов(правовых, научно-популярных, публицистических и др.) знания по заданным</c:v>
                </c:pt>
                <c:pt idx="3">
                  <c:v>подготавливать  аннотацию,  рецензию,  реферат, творческую работу</c:v>
                </c:pt>
                <c:pt idx="4">
                  <c:v>применять социально-экономические и гуманитарные знания  в  процессе  решения  познавательных  задач  по актуальным социальным проблемам</c:v>
                </c:pt>
              </c:strCache>
            </c:strRef>
          </c:cat>
          <c:val>
            <c:numRef>
              <c:f>(Анализ_умения!$U$8,Анализ_умения!$U$10:$U$13)</c:f>
              <c:numCache>
                <c:formatCode>0%</c:formatCode>
                <c:ptCount val="5"/>
                <c:pt idx="0">
                  <c:v>0</c:v>
                </c:pt>
                <c:pt idx="1">
                  <c:v>0</c:v>
                </c:pt>
                <c:pt idx="2">
                  <c:v>0</c:v>
                </c:pt>
                <c:pt idx="3">
                  <c:v>0</c:v>
                </c:pt>
                <c:pt idx="4">
                  <c:v>0</c:v>
                </c:pt>
              </c:numCache>
            </c:numRef>
          </c:val>
        </c:ser>
        <c:ser>
          <c:idx val="3"/>
          <c:order val="3"/>
          <c:tx>
            <c:strRef>
              <c:f>Рабочий!$A$24</c:f>
              <c:strCache>
                <c:ptCount val="1"/>
                <c:pt idx="0">
                  <c:v>Не приступали к выполнению</c:v>
                </c:pt>
              </c:strCache>
            </c:strRef>
          </c:tx>
          <c:spPr>
            <a:solidFill>
              <a:srgbClr val="C00000"/>
            </a:solidFill>
          </c:spPr>
          <c:invertIfNegative val="0"/>
          <c:cat>
            <c:strRef>
              <c:f>(Анализ_умения!$C$8,Анализ_умения!$C$10:$C$13)</c:f>
              <c:strCache>
                <c:ptCount val="5"/>
                <c:pt idx="0">
                  <c:v>характеризовать с научных позиций основные социальные объекты(факты, явления, процессы, институты),  их место и значение в жизни общества как целостной
системы</c:v>
                </c:pt>
                <c:pt idx="1">
                  <c:v>раскрывать  на  примерах  изученные  теоретические положения  и  понятия  социально-экономических  и гуманитарных наук</c:v>
                </c:pt>
                <c:pt idx="2">
                  <c:v>осуществлять  поиск  социальной  информации,  представленной в различных знаковых системах (текст, схема,  таблица,  диаграмма);  извлекать  из неадаптированных  оригинальных  текстов(правовых, научно-популярных, публицистических и др.) знания по заданным</c:v>
                </c:pt>
                <c:pt idx="3">
                  <c:v>подготавливать  аннотацию,  рецензию,  реферат, творческую работу</c:v>
                </c:pt>
                <c:pt idx="4">
                  <c:v>применять социально-экономические и гуманитарные знания  в  процессе  решения  познавательных  задач  по актуальным социальным проблемам</c:v>
                </c:pt>
              </c:strCache>
            </c:strRef>
          </c:cat>
          <c:val>
            <c:numRef>
              <c:f>(Анализ_умения!$W$8,Анализ_умения!$W$10:$W$13)</c:f>
              <c:numCache>
                <c:formatCode>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75"/>
        <c:overlap val="-25"/>
        <c:axId val="136650112"/>
        <c:axId val="136651904"/>
      </c:barChart>
      <c:catAx>
        <c:axId val="136650112"/>
        <c:scaling>
          <c:orientation val="minMax"/>
        </c:scaling>
        <c:delete val="0"/>
        <c:axPos val="l"/>
        <c:numFmt formatCode="General"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651904"/>
        <c:crosses val="autoZero"/>
        <c:auto val="1"/>
        <c:lblAlgn val="ctr"/>
        <c:lblOffset val="100"/>
        <c:noMultiLvlLbl val="0"/>
      </c:catAx>
      <c:valAx>
        <c:axId val="136651904"/>
        <c:scaling>
          <c:orientation val="minMax"/>
          <c:max val="1"/>
        </c:scaling>
        <c:delete val="0"/>
        <c:axPos val="b"/>
        <c:majorGridlines/>
        <c:numFmt formatCode="0%"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650112"/>
        <c:crosses val="autoZero"/>
        <c:crossBetween val="between"/>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4803149606299213" l="0.70866141732283472" r="0.70866141732283472" t="0.74803149606299213" header="0.31496062992125984" footer="0.31496062992125984"/>
    <c:pageSetup paperSize="9" orientation="landscape" verticalDpi="0"/>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pPr>
            <a:r>
              <a:rPr lang="ru-RU"/>
              <a:t>Результаты выполнения отдельных заданий базового уровня</a:t>
            </a:r>
          </a:p>
        </c:rich>
      </c:tx>
      <c:layout/>
      <c:overlay val="0"/>
    </c:title>
    <c:autoTitleDeleted val="0"/>
    <c:plotArea>
      <c:layout/>
      <c:barChart>
        <c:barDir val="col"/>
        <c:grouping val="clustered"/>
        <c:varyColors val="0"/>
        <c:ser>
          <c:idx val="2"/>
          <c:order val="0"/>
          <c:tx>
            <c:strRef>
              <c:f>Диаграмма_задания!$A$12</c:f>
              <c:strCache>
                <c:ptCount val="1"/>
                <c:pt idx="0">
                  <c:v>Выполнили верно</c:v>
                </c:pt>
              </c:strCache>
            </c:strRef>
          </c:tx>
          <c:invertIfNegative val="0"/>
          <c:cat>
            <c:numRef>
              <c:f>Диаграмма_задания!$B$24:$L$24</c:f>
              <c:numCache>
                <c:formatCode>General</c:formatCode>
                <c:ptCount val="11"/>
                <c:pt idx="0">
                  <c:v>1</c:v>
                </c:pt>
                <c:pt idx="1">
                  <c:v>2</c:v>
                </c:pt>
                <c:pt idx="2">
                  <c:v>3</c:v>
                </c:pt>
                <c:pt idx="3">
                  <c:v>5</c:v>
                </c:pt>
                <c:pt idx="4">
                  <c:v>8</c:v>
                </c:pt>
                <c:pt idx="5">
                  <c:v>10</c:v>
                </c:pt>
                <c:pt idx="6">
                  <c:v>12</c:v>
                </c:pt>
                <c:pt idx="7">
                  <c:v>14</c:v>
                </c:pt>
                <c:pt idx="8">
                  <c:v>16</c:v>
                </c:pt>
                <c:pt idx="9">
                  <c:v>17</c:v>
                </c:pt>
                <c:pt idx="10">
                  <c:v>18</c:v>
                </c:pt>
              </c:numCache>
            </c:numRef>
          </c:cat>
          <c:val>
            <c:numRef>
              <c:f>(Диаграмма_задания!$B$12:$D$12,Диаграмма_задания!$F$13,Диаграмма_задания!$I$13,Диаграмма_задания!$K$12,Диаграмма_задания!$M$12,Диаграмма_задания!$O$13,Диаграмма_задания!$Q$13:$S$13)</c:f>
              <c:numCache>
                <c:formatCode>0.0%</c:formatCode>
                <c:ptCount val="11"/>
                <c:pt idx="0">
                  <c:v>0</c:v>
                </c:pt>
                <c:pt idx="1">
                  <c:v>0</c:v>
                </c:pt>
                <c:pt idx="2">
                  <c:v>0</c:v>
                </c:pt>
                <c:pt idx="3">
                  <c:v>0</c:v>
                </c:pt>
                <c:pt idx="4">
                  <c:v>0</c:v>
                </c:pt>
                <c:pt idx="5">
                  <c:v>0</c:v>
                </c:pt>
                <c:pt idx="6">
                  <c:v>0</c:v>
                </c:pt>
                <c:pt idx="7">
                  <c:v>0</c:v>
                </c:pt>
                <c:pt idx="8">
                  <c:v>0</c:v>
                </c:pt>
                <c:pt idx="9">
                  <c:v>0</c:v>
                </c:pt>
                <c:pt idx="10">
                  <c:v>0</c:v>
                </c:pt>
              </c:numCache>
            </c:numRef>
          </c:val>
        </c:ser>
        <c:ser>
          <c:idx val="3"/>
          <c:order val="1"/>
          <c:tx>
            <c:strRef>
              <c:f>Рабочий!$A$22</c:f>
              <c:strCache>
                <c:ptCount val="1"/>
                <c:pt idx="0">
                  <c:v>Задания выполнены частично</c:v>
                </c:pt>
              </c:strCache>
            </c:strRef>
          </c:tx>
          <c:invertIfNegative val="0"/>
          <c:cat>
            <c:numRef>
              <c:f>Диаграмма_задания!$B$24:$L$24</c:f>
              <c:numCache>
                <c:formatCode>General</c:formatCode>
                <c:ptCount val="11"/>
                <c:pt idx="0">
                  <c:v>1</c:v>
                </c:pt>
                <c:pt idx="1">
                  <c:v>2</c:v>
                </c:pt>
                <c:pt idx="2">
                  <c:v>3</c:v>
                </c:pt>
                <c:pt idx="3">
                  <c:v>5</c:v>
                </c:pt>
                <c:pt idx="4">
                  <c:v>8</c:v>
                </c:pt>
                <c:pt idx="5">
                  <c:v>10</c:v>
                </c:pt>
                <c:pt idx="6">
                  <c:v>12</c:v>
                </c:pt>
                <c:pt idx="7">
                  <c:v>14</c:v>
                </c:pt>
                <c:pt idx="8">
                  <c:v>16</c:v>
                </c:pt>
                <c:pt idx="9">
                  <c:v>17</c:v>
                </c:pt>
                <c:pt idx="10">
                  <c:v>18</c:v>
                </c:pt>
              </c:numCache>
            </c:numRef>
          </c:cat>
          <c:val>
            <c:numRef>
              <c:f>(Диаграмма_задания!$B$11:$D$11,Диаграмма_задания!$F$12,Диаграмма_задания!$I$12,Диаграмма_задания!$K$11,Диаграмма_задания!$M$11,Диаграмма_задания!$O$12,Диаграмма_задания!$Q$12:$S$12)</c:f>
              <c:numCache>
                <c:formatCode>General</c:formatCode>
                <c:ptCount val="11"/>
                <c:pt idx="3" formatCode="0.0%">
                  <c:v>0</c:v>
                </c:pt>
                <c:pt idx="4" formatCode="0.0%">
                  <c:v>0</c:v>
                </c:pt>
                <c:pt idx="7" formatCode="0.0%">
                  <c:v>0</c:v>
                </c:pt>
                <c:pt idx="8" formatCode="0.0%">
                  <c:v>0</c:v>
                </c:pt>
                <c:pt idx="9" formatCode="0.0%">
                  <c:v>0</c:v>
                </c:pt>
                <c:pt idx="10" formatCode="0.0%">
                  <c:v>0</c:v>
                </c:pt>
              </c:numCache>
            </c:numRef>
          </c:val>
        </c:ser>
        <c:ser>
          <c:idx val="0"/>
          <c:order val="2"/>
          <c:tx>
            <c:strRef>
              <c:f>Диаграмма_задания!$A$9</c:f>
              <c:strCache>
                <c:ptCount val="1"/>
                <c:pt idx="0">
                  <c:v>Выполнили неверно</c:v>
                </c:pt>
              </c:strCache>
            </c:strRef>
          </c:tx>
          <c:invertIfNegative val="0"/>
          <c:cat>
            <c:numRef>
              <c:f>Диаграмма_задания!$B$24:$L$24</c:f>
              <c:numCache>
                <c:formatCode>General</c:formatCode>
                <c:ptCount val="11"/>
                <c:pt idx="0">
                  <c:v>1</c:v>
                </c:pt>
                <c:pt idx="1">
                  <c:v>2</c:v>
                </c:pt>
                <c:pt idx="2">
                  <c:v>3</c:v>
                </c:pt>
                <c:pt idx="3">
                  <c:v>5</c:v>
                </c:pt>
                <c:pt idx="4">
                  <c:v>8</c:v>
                </c:pt>
                <c:pt idx="5">
                  <c:v>10</c:v>
                </c:pt>
                <c:pt idx="6">
                  <c:v>12</c:v>
                </c:pt>
                <c:pt idx="7">
                  <c:v>14</c:v>
                </c:pt>
                <c:pt idx="8">
                  <c:v>16</c:v>
                </c:pt>
                <c:pt idx="9">
                  <c:v>17</c:v>
                </c:pt>
                <c:pt idx="10">
                  <c:v>18</c:v>
                </c:pt>
              </c:numCache>
            </c:numRef>
          </c:cat>
          <c:val>
            <c:numRef>
              <c:f>(Диаграмма_задания!$B$9:$D$9,Диаграмма_задания!$F$9,Диаграмма_задания!$I$9,Диаграмма_задания!$K$9,Диаграмма_задания!$M$9,Диаграмма_задания!$O$9,Диаграмма_задания!$Q$9:$S$9)</c:f>
              <c:numCache>
                <c:formatCode>0.0%</c:formatCode>
                <c:ptCount val="11"/>
                <c:pt idx="0">
                  <c:v>0</c:v>
                </c:pt>
                <c:pt idx="1">
                  <c:v>0</c:v>
                </c:pt>
                <c:pt idx="2">
                  <c:v>0</c:v>
                </c:pt>
                <c:pt idx="3">
                  <c:v>0</c:v>
                </c:pt>
                <c:pt idx="4">
                  <c:v>0</c:v>
                </c:pt>
                <c:pt idx="5">
                  <c:v>0</c:v>
                </c:pt>
                <c:pt idx="6">
                  <c:v>0</c:v>
                </c:pt>
                <c:pt idx="7">
                  <c:v>0</c:v>
                </c:pt>
                <c:pt idx="8">
                  <c:v>0</c:v>
                </c:pt>
                <c:pt idx="9">
                  <c:v>0</c:v>
                </c:pt>
                <c:pt idx="10">
                  <c:v>0</c:v>
                </c:pt>
              </c:numCache>
            </c:numRef>
          </c:val>
        </c:ser>
        <c:ser>
          <c:idx val="1"/>
          <c:order val="3"/>
          <c:tx>
            <c:strRef>
              <c:f>Диаграмма_задания!$A$10</c:f>
              <c:strCache>
                <c:ptCount val="1"/>
                <c:pt idx="0">
                  <c:v>Не приступили к выполнению</c:v>
                </c:pt>
              </c:strCache>
            </c:strRef>
          </c:tx>
          <c:invertIfNegative val="0"/>
          <c:cat>
            <c:numRef>
              <c:f>Диаграмма_задания!$B$24:$L$24</c:f>
              <c:numCache>
                <c:formatCode>General</c:formatCode>
                <c:ptCount val="11"/>
                <c:pt idx="0">
                  <c:v>1</c:v>
                </c:pt>
                <c:pt idx="1">
                  <c:v>2</c:v>
                </c:pt>
                <c:pt idx="2">
                  <c:v>3</c:v>
                </c:pt>
                <c:pt idx="3">
                  <c:v>5</c:v>
                </c:pt>
                <c:pt idx="4">
                  <c:v>8</c:v>
                </c:pt>
                <c:pt idx="5">
                  <c:v>10</c:v>
                </c:pt>
                <c:pt idx="6">
                  <c:v>12</c:v>
                </c:pt>
                <c:pt idx="7">
                  <c:v>14</c:v>
                </c:pt>
                <c:pt idx="8">
                  <c:v>16</c:v>
                </c:pt>
                <c:pt idx="9">
                  <c:v>17</c:v>
                </c:pt>
                <c:pt idx="10">
                  <c:v>18</c:v>
                </c:pt>
              </c:numCache>
            </c:numRef>
          </c:cat>
          <c:val>
            <c:numRef>
              <c:f>(Диаграмма_задания!$B$10:$D$10,Диаграмма_задания!$F$10,Диаграмма_задания!$I$10,Диаграмма_задания!$K$10,Диаграмма_задания!$M$10,Диаграмма_задания!$O$10,Диаграмма_задания!$Q$10:$S$10)</c:f>
              <c:numCache>
                <c:formatCode>0.0%</c:formatCode>
                <c:ptCount val="11"/>
                <c:pt idx="0">
                  <c:v>0</c:v>
                </c:pt>
                <c:pt idx="1">
                  <c:v>0</c:v>
                </c:pt>
                <c:pt idx="2">
                  <c:v>0</c:v>
                </c:pt>
                <c:pt idx="3">
                  <c:v>0</c:v>
                </c:pt>
                <c:pt idx="4">
                  <c:v>0</c:v>
                </c:pt>
                <c:pt idx="5">
                  <c:v>0</c:v>
                </c:pt>
                <c:pt idx="6">
                  <c:v>0</c:v>
                </c:pt>
                <c:pt idx="7">
                  <c:v>0</c:v>
                </c:pt>
                <c:pt idx="8">
                  <c:v>0</c:v>
                </c:pt>
                <c:pt idx="9">
                  <c:v>0</c:v>
                </c:pt>
                <c:pt idx="10">
                  <c:v>0</c:v>
                </c:pt>
              </c:numCache>
            </c:numRef>
          </c:val>
        </c:ser>
        <c:dLbls>
          <c:showLegendKey val="0"/>
          <c:showVal val="0"/>
          <c:showCatName val="0"/>
          <c:showSerName val="0"/>
          <c:showPercent val="0"/>
          <c:showBubbleSize val="0"/>
        </c:dLbls>
        <c:gapWidth val="150"/>
        <c:axId val="136738688"/>
        <c:axId val="136744960"/>
      </c:barChart>
      <c:catAx>
        <c:axId val="136738688"/>
        <c:scaling>
          <c:orientation val="minMax"/>
        </c:scaling>
        <c:delete val="0"/>
        <c:axPos val="b"/>
        <c:title>
          <c:tx>
            <c:rich>
              <a:bodyPr/>
              <a:lstStyle/>
              <a:p>
                <a:pPr>
                  <a:defRPr/>
                </a:pPr>
                <a:r>
                  <a:rPr lang="ru-RU"/>
                  <a:t>Номер задания</a:t>
                </a:r>
              </a:p>
            </c:rich>
          </c:tx>
          <c:layout/>
          <c:overlay val="0"/>
        </c:title>
        <c:numFmt formatCode="General" sourceLinked="1"/>
        <c:majorTickMark val="out"/>
        <c:minorTickMark val="none"/>
        <c:tickLblPos val="nextTo"/>
        <c:crossAx val="136744960"/>
        <c:crosses val="autoZero"/>
        <c:auto val="1"/>
        <c:lblAlgn val="ctr"/>
        <c:lblOffset val="100"/>
        <c:noMultiLvlLbl val="0"/>
      </c:catAx>
      <c:valAx>
        <c:axId val="136744960"/>
        <c:scaling>
          <c:orientation val="minMax"/>
          <c:max val="1"/>
        </c:scaling>
        <c:delete val="0"/>
        <c:axPos val="l"/>
        <c:numFmt formatCode="0.0%" sourceLinked="1"/>
        <c:majorTickMark val="out"/>
        <c:minorTickMark val="none"/>
        <c:tickLblPos val="nextTo"/>
        <c:crossAx val="136738688"/>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отдельных заданий повышенного уровня</a:t>
            </a:r>
          </a:p>
        </c:rich>
      </c:tx>
      <c:overlay val="0"/>
    </c:title>
    <c:autoTitleDeleted val="0"/>
    <c:view3D>
      <c:rotX val="15"/>
      <c:rotY val="20"/>
      <c:rAngAx val="1"/>
    </c:view3D>
    <c:floor>
      <c:thickness val="0"/>
    </c:floor>
    <c:sideWall>
      <c:thickness val="0"/>
    </c:sideWall>
    <c:backWall>
      <c:thickness val="0"/>
    </c:backWall>
    <c:plotArea>
      <c:layout>
        <c:manualLayout>
          <c:layoutTarget val="inner"/>
          <c:xMode val="edge"/>
          <c:yMode val="edge"/>
          <c:x val="0.23760954742535637"/>
          <c:y val="0.11555555555555555"/>
          <c:w val="0.74913078406635636"/>
          <c:h val="0.52395839408962763"/>
        </c:manualLayout>
      </c:layout>
      <c:bar3DChart>
        <c:barDir val="col"/>
        <c:grouping val="clustered"/>
        <c:varyColors val="0"/>
        <c:ser>
          <c:idx val="3"/>
          <c:order val="0"/>
          <c:tx>
            <c:v>набрали 3 балла</c:v>
          </c:tx>
          <c:invertIfNegative val="0"/>
          <c:cat>
            <c:numRef>
              <c:f>Диаграмма_задания!$B$27:$M$27</c:f>
              <c:numCache>
                <c:formatCode>General</c:formatCode>
                <c:ptCount val="12"/>
                <c:pt idx="0">
                  <c:v>4</c:v>
                </c:pt>
                <c:pt idx="1">
                  <c:v>6</c:v>
                </c:pt>
                <c:pt idx="2">
                  <c:v>7</c:v>
                </c:pt>
                <c:pt idx="3">
                  <c:v>9</c:v>
                </c:pt>
                <c:pt idx="4">
                  <c:v>11</c:v>
                </c:pt>
                <c:pt idx="5">
                  <c:v>13</c:v>
                </c:pt>
                <c:pt idx="6">
                  <c:v>15</c:v>
                </c:pt>
                <c:pt idx="7">
                  <c:v>19</c:v>
                </c:pt>
                <c:pt idx="8">
                  <c:v>20</c:v>
                </c:pt>
                <c:pt idx="9">
                  <c:v>21</c:v>
                </c:pt>
                <c:pt idx="10">
                  <c:v>22</c:v>
                </c:pt>
                <c:pt idx="11">
                  <c:v>23</c:v>
                </c:pt>
              </c:numCache>
            </c:numRef>
          </c:cat>
          <c:val>
            <c:numRef>
              <c:f>(Диаграмма_задания!$E$14,Диаграмма_задания!$G$14:$H$14,Диаграмма_задания!$J$14,Диаграмма_задания!$L$14,Диаграмма_задания!$N$14,Диаграмма_задания!$P$14,Диаграмма_задания!$T$14:$X$14)</c:f>
              <c:numCache>
                <c:formatCode>0.0%</c:formatCode>
                <c:ptCount val="12"/>
                <c:pt idx="9">
                  <c:v>0</c:v>
                </c:pt>
                <c:pt idx="10">
                  <c:v>0</c:v>
                </c:pt>
                <c:pt idx="11">
                  <c:v>0</c:v>
                </c:pt>
              </c:numCache>
            </c:numRef>
          </c:val>
        </c:ser>
        <c:ser>
          <c:idx val="2"/>
          <c:order val="1"/>
          <c:tx>
            <c:strRef>
              <c:f>Диаграмма_задания!$Y$13</c:f>
              <c:strCache>
                <c:ptCount val="1"/>
                <c:pt idx="0">
                  <c:v>набрали 2 балла</c:v>
                </c:pt>
              </c:strCache>
            </c:strRef>
          </c:tx>
          <c:invertIfNegative val="0"/>
          <c:cat>
            <c:numRef>
              <c:f>Диаграмма_задания!$B$27:$M$27</c:f>
              <c:numCache>
                <c:formatCode>General</c:formatCode>
                <c:ptCount val="12"/>
                <c:pt idx="0">
                  <c:v>4</c:v>
                </c:pt>
                <c:pt idx="1">
                  <c:v>6</c:v>
                </c:pt>
                <c:pt idx="2">
                  <c:v>7</c:v>
                </c:pt>
                <c:pt idx="3">
                  <c:v>9</c:v>
                </c:pt>
                <c:pt idx="4">
                  <c:v>11</c:v>
                </c:pt>
                <c:pt idx="5">
                  <c:v>13</c:v>
                </c:pt>
                <c:pt idx="6">
                  <c:v>15</c:v>
                </c:pt>
                <c:pt idx="7">
                  <c:v>19</c:v>
                </c:pt>
                <c:pt idx="8">
                  <c:v>20</c:v>
                </c:pt>
                <c:pt idx="9">
                  <c:v>21</c:v>
                </c:pt>
                <c:pt idx="10">
                  <c:v>22</c:v>
                </c:pt>
                <c:pt idx="11">
                  <c:v>23</c:v>
                </c:pt>
              </c:numCache>
            </c:numRef>
          </c:cat>
          <c:val>
            <c:numRef>
              <c:f>(Диаграмма_задания!$E$13,Диаграмма_задания!$G$13:$H$13,Диаграмма_задания!$J$13,Диаграмма_задания!$L$13,Диаграмма_задания!$N$13,Диаграмма_задания!$P$13,Диаграмма_задания!$T$13:$X$13)</c:f>
              <c:numCache>
                <c:formatCode>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ser>
          <c:idx val="6"/>
          <c:order val="2"/>
          <c:tx>
            <c:v>набрали 1 балл</c:v>
          </c:tx>
          <c:invertIfNegative val="0"/>
          <c:cat>
            <c:numRef>
              <c:f>Диаграмма_задания!$B$27:$M$27</c:f>
              <c:numCache>
                <c:formatCode>General</c:formatCode>
                <c:ptCount val="12"/>
                <c:pt idx="0">
                  <c:v>4</c:v>
                </c:pt>
                <c:pt idx="1">
                  <c:v>6</c:v>
                </c:pt>
                <c:pt idx="2">
                  <c:v>7</c:v>
                </c:pt>
                <c:pt idx="3">
                  <c:v>9</c:v>
                </c:pt>
                <c:pt idx="4">
                  <c:v>11</c:v>
                </c:pt>
                <c:pt idx="5">
                  <c:v>13</c:v>
                </c:pt>
                <c:pt idx="6">
                  <c:v>15</c:v>
                </c:pt>
                <c:pt idx="7">
                  <c:v>19</c:v>
                </c:pt>
                <c:pt idx="8">
                  <c:v>20</c:v>
                </c:pt>
                <c:pt idx="9">
                  <c:v>21</c:v>
                </c:pt>
                <c:pt idx="10">
                  <c:v>22</c:v>
                </c:pt>
                <c:pt idx="11">
                  <c:v>23</c:v>
                </c:pt>
              </c:numCache>
            </c:numRef>
          </c:cat>
          <c:val>
            <c:numRef>
              <c:f>(Диаграмма_задания!$E$12,Диаграмма_задания!$G$12:$H$12,Диаграмма_задания!$J$12,Диаграмма_задания!$L$12,Диаграмма_задания!$N$12,Диаграмма_задания!$P$12,Диаграмма_задания!$T$12:$X$12)</c:f>
              <c:numCache>
                <c:formatCode>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ser>
          <c:idx val="0"/>
          <c:order val="3"/>
          <c:tx>
            <c:strRef>
              <c:f>Диаграмма_задания!$A$9</c:f>
              <c:strCache>
                <c:ptCount val="1"/>
                <c:pt idx="0">
                  <c:v>Выполнили неверно</c:v>
                </c:pt>
              </c:strCache>
            </c:strRef>
          </c:tx>
          <c:spPr>
            <a:solidFill>
              <a:schemeClr val="tx2">
                <a:lumMod val="60000"/>
                <a:lumOff val="40000"/>
              </a:schemeClr>
            </a:solidFill>
          </c:spPr>
          <c:invertIfNegative val="0"/>
          <c:cat>
            <c:numRef>
              <c:f>Диаграмма_задания!$B$27:$M$27</c:f>
              <c:numCache>
                <c:formatCode>General</c:formatCode>
                <c:ptCount val="12"/>
                <c:pt idx="0">
                  <c:v>4</c:v>
                </c:pt>
                <c:pt idx="1">
                  <c:v>6</c:v>
                </c:pt>
                <c:pt idx="2">
                  <c:v>7</c:v>
                </c:pt>
                <c:pt idx="3">
                  <c:v>9</c:v>
                </c:pt>
                <c:pt idx="4">
                  <c:v>11</c:v>
                </c:pt>
                <c:pt idx="5">
                  <c:v>13</c:v>
                </c:pt>
                <c:pt idx="6">
                  <c:v>15</c:v>
                </c:pt>
                <c:pt idx="7">
                  <c:v>19</c:v>
                </c:pt>
                <c:pt idx="8">
                  <c:v>20</c:v>
                </c:pt>
                <c:pt idx="9">
                  <c:v>21</c:v>
                </c:pt>
                <c:pt idx="10">
                  <c:v>22</c:v>
                </c:pt>
                <c:pt idx="11">
                  <c:v>23</c:v>
                </c:pt>
              </c:numCache>
            </c:numRef>
          </c:cat>
          <c:val>
            <c:numRef>
              <c:f>(Диаграмма_задания!$E$9,Диаграмма_задания!$G$9:$H$9,Диаграмма_задания!$J$9,Диаграмма_задания!$L$9,Диаграмма_задания!$N$9,Диаграмма_задания!$P$9,Диаграмма_задания!$T$9:$X$9)</c:f>
              <c:numCache>
                <c:formatCode>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ser>
          <c:idx val="1"/>
          <c:order val="4"/>
          <c:tx>
            <c:strRef>
              <c:f>Диаграмма_задания!$A$10</c:f>
              <c:strCache>
                <c:ptCount val="1"/>
                <c:pt idx="0">
                  <c:v>Не приступили к выполнению</c:v>
                </c:pt>
              </c:strCache>
            </c:strRef>
          </c:tx>
          <c:invertIfNegative val="0"/>
          <c:cat>
            <c:numRef>
              <c:f>Диаграмма_задания!$B$27:$M$27</c:f>
              <c:numCache>
                <c:formatCode>General</c:formatCode>
                <c:ptCount val="12"/>
                <c:pt idx="0">
                  <c:v>4</c:v>
                </c:pt>
                <c:pt idx="1">
                  <c:v>6</c:v>
                </c:pt>
                <c:pt idx="2">
                  <c:v>7</c:v>
                </c:pt>
                <c:pt idx="3">
                  <c:v>9</c:v>
                </c:pt>
                <c:pt idx="4">
                  <c:v>11</c:v>
                </c:pt>
                <c:pt idx="5">
                  <c:v>13</c:v>
                </c:pt>
                <c:pt idx="6">
                  <c:v>15</c:v>
                </c:pt>
                <c:pt idx="7">
                  <c:v>19</c:v>
                </c:pt>
                <c:pt idx="8">
                  <c:v>20</c:v>
                </c:pt>
                <c:pt idx="9">
                  <c:v>21</c:v>
                </c:pt>
                <c:pt idx="10">
                  <c:v>22</c:v>
                </c:pt>
                <c:pt idx="11">
                  <c:v>23</c:v>
                </c:pt>
              </c:numCache>
            </c:numRef>
          </c:cat>
          <c:val>
            <c:numRef>
              <c:f>(Диаграмма_задания!$E$10,Диаграмма_задания!$G$10:$H$10,Диаграмма_задания!$J$10,Диаграмма_задания!$L$10,Диаграмма_задания!$N$10,Диаграмма_задания!$P$10,Диаграмма_задания!$T$10:$X$10)</c:f>
              <c:numCache>
                <c:formatCode>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shape val="cylinder"/>
        <c:axId val="137105408"/>
        <c:axId val="137106944"/>
        <c:axId val="0"/>
      </c:bar3DChart>
      <c:catAx>
        <c:axId val="137105408"/>
        <c:scaling>
          <c:orientation val="minMax"/>
        </c:scaling>
        <c:delete val="0"/>
        <c:axPos val="b"/>
        <c:numFmt formatCode="General" sourceLinked="1"/>
        <c:majorTickMark val="none"/>
        <c:minorTickMark val="none"/>
        <c:tickLblPos val="nextTo"/>
        <c:crossAx val="137106944"/>
        <c:crosses val="autoZero"/>
        <c:auto val="1"/>
        <c:lblAlgn val="ctr"/>
        <c:lblOffset val="100"/>
        <c:noMultiLvlLbl val="0"/>
      </c:catAx>
      <c:valAx>
        <c:axId val="137106944"/>
        <c:scaling>
          <c:orientation val="minMax"/>
        </c:scaling>
        <c:delete val="0"/>
        <c:axPos val="l"/>
        <c:numFmt formatCode="0.0%" sourceLinked="1"/>
        <c:majorTickMark val="none"/>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7105408"/>
        <c:crosses val="autoZero"/>
        <c:crossBetween val="between"/>
      </c:valAx>
      <c:dTable>
        <c:showHorzBorder val="1"/>
        <c:showVertBorder val="1"/>
        <c:showOutline val="1"/>
        <c:showKeys val="1"/>
        <c:txPr>
          <a:bodyPr/>
          <a:lstStyle/>
          <a:p>
            <a:pPr rtl="0">
              <a:defRPr>
                <a:latin typeface="Times New Roman" panose="02020603050405020304" pitchFamily="18" charset="0"/>
                <a:cs typeface="Times New Roman" panose="02020603050405020304" pitchFamily="18" charset="0"/>
              </a:defRPr>
            </a:pPr>
            <a:endParaRPr lang="ru-RU"/>
          </a:p>
        </c:txPr>
      </c:dTable>
    </c:plotArea>
    <c:plotVisOnly val="1"/>
    <c:dispBlanksAs val="gap"/>
    <c:showDLblsOverMax val="0"/>
  </c:chart>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Успешность выполнения </a:t>
            </a:r>
            <a:r>
              <a:rPr lang="ru-RU" sz="1400" baseline="0">
                <a:latin typeface="Times New Roman" panose="02020603050405020304" pitchFamily="18" charset="0"/>
                <a:cs typeface="Times New Roman" panose="02020603050405020304" pitchFamily="18" charset="0"/>
              </a:rPr>
              <a:t>контрольной работы по обществознанию</a:t>
            </a:r>
          </a:p>
        </c:rich>
      </c:tx>
      <c:overlay val="0"/>
    </c:title>
    <c:autoTitleDeleted val="0"/>
    <c:plotArea>
      <c:layout>
        <c:manualLayout>
          <c:layoutTarget val="inner"/>
          <c:xMode val="edge"/>
          <c:yMode val="edge"/>
          <c:x val="7.7275787431500154E-2"/>
          <c:y val="0.15224806201550387"/>
          <c:w val="0.90499362443418796"/>
          <c:h val="0.64006445705914672"/>
        </c:manualLayout>
      </c:layout>
      <c:barChart>
        <c:barDir val="col"/>
        <c:grouping val="clustered"/>
        <c:varyColors val="0"/>
        <c:ser>
          <c:idx val="0"/>
          <c:order val="0"/>
          <c:tx>
            <c:strRef>
              <c:f>'Общий свод'!$C$4:$C$5</c:f>
              <c:strCache>
                <c:ptCount val="1"/>
                <c:pt idx="0">
                  <c:v>Класс</c:v>
                </c:pt>
              </c:strCache>
            </c:strRef>
          </c:tx>
          <c:spPr>
            <a:ln w="28575">
              <a:noFill/>
            </a:ln>
          </c:spPr>
          <c:invertIfNegative val="0"/>
          <c:dLbls>
            <c:txPr>
              <a:bodyPr/>
              <a:lstStyle/>
              <a:p>
                <a:pPr>
                  <a:defRPr>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dLbls>
          <c:cat>
            <c:multiLvlStrRef>
              <c:f>[0]!Код</c:f>
            </c:multiLvlStrRef>
          </c:cat>
          <c:val>
            <c:numRef>
              <c:f>[0]!успешность</c:f>
              <c:numCache>
                <c:formatCode>General</c:formatCode>
                <c:ptCount val="1"/>
                <c:pt idx="0">
                  <c:v>1</c:v>
                </c:pt>
              </c:numCache>
            </c:numRef>
          </c:val>
        </c:ser>
        <c:dLbls>
          <c:showLegendKey val="0"/>
          <c:showVal val="0"/>
          <c:showCatName val="0"/>
          <c:showSerName val="0"/>
          <c:showPercent val="0"/>
          <c:showBubbleSize val="0"/>
        </c:dLbls>
        <c:gapWidth val="150"/>
        <c:axId val="2104320"/>
        <c:axId val="2110208"/>
      </c:barChart>
      <c:lineChart>
        <c:grouping val="standard"/>
        <c:varyColors val="0"/>
        <c:ser>
          <c:idx val="1"/>
          <c:order val="1"/>
          <c:tx>
            <c:strRef>
              <c:f>'Общий свод'!$L$4</c:f>
              <c:strCache>
                <c:ptCount val="1"/>
                <c:pt idx="0">
                  <c:v>Успешность (среднее)</c:v>
                </c:pt>
              </c:strCache>
            </c:strRef>
          </c:tx>
          <c:marker>
            <c:symbol val="none"/>
          </c:marker>
          <c:cat>
            <c:multiLvlStrRef>
              <c:f>Диаграмма_рез!$K$3:$K$42</c:f>
            </c:multiLvlStrRef>
          </c:cat>
          <c:val>
            <c:numRef>
              <c:f>[0]!ср_усп</c:f>
              <c:numCache>
                <c:formatCode>General</c:formatCode>
                <c:ptCount val="1"/>
                <c:pt idx="0">
                  <c:v>1</c:v>
                </c:pt>
              </c:numCache>
            </c:numRef>
          </c:val>
          <c:smooth val="0"/>
        </c:ser>
        <c:dLbls>
          <c:showLegendKey val="0"/>
          <c:showVal val="0"/>
          <c:showCatName val="0"/>
          <c:showSerName val="0"/>
          <c:showPercent val="0"/>
          <c:showBubbleSize val="0"/>
        </c:dLbls>
        <c:marker val="1"/>
        <c:smooth val="0"/>
        <c:axId val="2104320"/>
        <c:axId val="2110208"/>
      </c:lineChart>
      <c:catAx>
        <c:axId val="2104320"/>
        <c:scaling>
          <c:orientation val="minMax"/>
        </c:scaling>
        <c:delete val="0"/>
        <c:axPos val="b"/>
        <c:majorGridlines/>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2110208"/>
        <c:crosses val="autoZero"/>
        <c:auto val="1"/>
        <c:lblAlgn val="ctr"/>
        <c:lblOffset val="100"/>
        <c:noMultiLvlLbl val="0"/>
      </c:catAx>
      <c:valAx>
        <c:axId val="2110208"/>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2104320"/>
        <c:crosses val="autoZero"/>
        <c:crossBetween val="between"/>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0"/>
    <c:dispBlanksAs val="gap"/>
    <c:showDLblsOverMax val="0"/>
  </c:chart>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Обществознание. Распределение участников по уровням достижений</a:t>
            </a:r>
          </a:p>
        </c:rich>
      </c:tx>
      <c:overlay val="0"/>
    </c:title>
    <c:autoTitleDeleted val="0"/>
    <c:plotArea>
      <c:layout>
        <c:manualLayout>
          <c:layoutTarget val="inner"/>
          <c:xMode val="edge"/>
          <c:yMode val="edge"/>
          <c:x val="3.5885561570445125E-2"/>
          <c:y val="0.13200915234928698"/>
          <c:w val="0.82865010026818431"/>
          <c:h val="0.78064914962552756"/>
        </c:manualLayout>
      </c:layout>
      <c:barChart>
        <c:barDir val="bar"/>
        <c:grouping val="stacked"/>
        <c:varyColors val="0"/>
        <c:ser>
          <c:idx val="1"/>
          <c:order val="0"/>
          <c:tx>
            <c:strRef>
              <c:f>Диаграмма_распределение!$E$3</c:f>
              <c:strCache>
                <c:ptCount val="1"/>
                <c:pt idx="0">
                  <c:v>Пониженный</c:v>
                </c:pt>
              </c:strCache>
            </c:strRef>
          </c:tx>
          <c:invertIfNegative val="0"/>
          <c:dLbls>
            <c:numFmt formatCode="#,##0;#,##0" sourceLinked="0"/>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[0]!пониженный</c:f>
              <c:numCache>
                <c:formatCode>General</c:formatCode>
                <c:ptCount val="1"/>
                <c:pt idx="0">
                  <c:v>1</c:v>
                </c:pt>
              </c:numCache>
            </c:numRef>
          </c:val>
        </c:ser>
        <c:ser>
          <c:idx val="0"/>
          <c:order val="1"/>
          <c:tx>
            <c:strRef>
              <c:f>Диаграмма_распределение!$C$3</c:f>
              <c:strCache>
                <c:ptCount val="1"/>
                <c:pt idx="0">
                  <c:v>Низкий</c:v>
                </c:pt>
              </c:strCache>
            </c:strRef>
          </c:tx>
          <c:invertIfNegative val="0"/>
          <c:dLbls>
            <c:numFmt formatCode="#,##0;#,##0" sourceLinked="0"/>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[0]!низкий</c:f>
              <c:numCache>
                <c:formatCode>General</c:formatCode>
                <c:ptCount val="1"/>
                <c:pt idx="0">
                  <c:v>1</c:v>
                </c:pt>
              </c:numCache>
            </c:numRef>
          </c:val>
        </c:ser>
        <c:ser>
          <c:idx val="2"/>
          <c:order val="2"/>
          <c:tx>
            <c:strRef>
              <c:f>Диаграмма_распределение!$G$3</c:f>
              <c:strCache>
                <c:ptCount val="1"/>
                <c:pt idx="0">
                  <c:v>Базовый</c:v>
                </c:pt>
              </c:strCache>
            </c:strRef>
          </c:tx>
          <c:invertIfNegative val="0"/>
          <c:dLbls>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[0]!базовый</c:f>
              <c:numCache>
                <c:formatCode>General</c:formatCode>
                <c:ptCount val="1"/>
                <c:pt idx="0">
                  <c:v>1</c:v>
                </c:pt>
              </c:numCache>
            </c:numRef>
          </c:val>
        </c:ser>
        <c:ser>
          <c:idx val="3"/>
          <c:order val="3"/>
          <c:tx>
            <c:strRef>
              <c:f>Диаграмма_распределение!$I$3</c:f>
              <c:strCache>
                <c:ptCount val="1"/>
                <c:pt idx="0">
                  <c:v>Повышенный</c:v>
                </c:pt>
              </c:strCache>
            </c:strRef>
          </c:tx>
          <c:invertIfNegative val="0"/>
          <c:dLbls>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[0]!повышенный</c:f>
              <c:numCache>
                <c:formatCode>General</c:formatCode>
                <c:ptCount val="1"/>
                <c:pt idx="0">
                  <c:v>1</c:v>
                </c:pt>
              </c:numCache>
            </c:numRef>
          </c:val>
        </c:ser>
        <c:ser>
          <c:idx val="4"/>
          <c:order val="4"/>
          <c:tx>
            <c:strRef>
              <c:f>Диаграмма_распределение!$K$3</c:f>
              <c:strCache>
                <c:ptCount val="1"/>
                <c:pt idx="0">
                  <c:v>Высокий</c:v>
                </c:pt>
              </c:strCache>
            </c:strRef>
          </c:tx>
          <c:invertIfNegative val="0"/>
          <c:dLbls>
            <c:txPr>
              <a:bodyPr/>
              <a:lstStyle/>
              <a:p>
                <a:pPr>
                  <a:defRPr>
                    <a:latin typeface="Times New Roman" panose="02020603050405020304" pitchFamily="18" charset="0"/>
                    <a:cs typeface="Times New Roman" panose="02020603050405020304" pitchFamily="18" charset="0"/>
                  </a:defRPr>
                </a:pPr>
                <a:endParaRPr lang="ru-RU"/>
              </a:p>
            </c:txPr>
            <c:dLblPos val="ctr"/>
            <c:showLegendKey val="0"/>
            <c:showVal val="1"/>
            <c:showCatName val="0"/>
            <c:showSerName val="0"/>
            <c:showPercent val="0"/>
            <c:showBubbleSize val="0"/>
            <c:showLeaderLines val="0"/>
          </c:dLbls>
          <c:cat>
            <c:multiLvlStrRef>
              <c:f>[0]!Код</c:f>
            </c:multiLvlStrRef>
          </c:cat>
          <c:val>
            <c:numRef>
              <c:f>[0]!высокий</c:f>
              <c:numCache>
                <c:formatCode>General</c:formatCode>
                <c:ptCount val="1"/>
                <c:pt idx="0">
                  <c:v>1</c:v>
                </c:pt>
              </c:numCache>
            </c:numRef>
          </c:val>
        </c:ser>
        <c:dLbls>
          <c:dLblPos val="ctr"/>
          <c:showLegendKey val="0"/>
          <c:showVal val="1"/>
          <c:showCatName val="0"/>
          <c:showSerName val="0"/>
          <c:showPercent val="0"/>
          <c:showBubbleSize val="0"/>
        </c:dLbls>
        <c:gapWidth val="150"/>
        <c:overlap val="100"/>
        <c:axId val="2206720"/>
        <c:axId val="2212608"/>
      </c:barChart>
      <c:catAx>
        <c:axId val="2206720"/>
        <c:scaling>
          <c:orientation val="minMax"/>
        </c:scaling>
        <c:delete val="0"/>
        <c:axPos val="l"/>
        <c:numFmt formatCode="General" sourceLinked="1"/>
        <c:majorTickMark val="out"/>
        <c:minorTickMark val="none"/>
        <c:tickLblPos val="low"/>
        <c:txPr>
          <a:bodyPr/>
          <a:lstStyle/>
          <a:p>
            <a:pPr>
              <a:defRPr>
                <a:latin typeface="Times New Roman" panose="02020603050405020304" pitchFamily="18" charset="0"/>
                <a:cs typeface="Times New Roman" panose="02020603050405020304" pitchFamily="18" charset="0"/>
              </a:defRPr>
            </a:pPr>
            <a:endParaRPr lang="ru-RU"/>
          </a:p>
        </c:txPr>
        <c:crossAx val="2212608"/>
        <c:crosses val="autoZero"/>
        <c:auto val="1"/>
        <c:lblAlgn val="ctr"/>
        <c:lblOffset val="100"/>
        <c:noMultiLvlLbl val="0"/>
      </c:catAx>
      <c:valAx>
        <c:axId val="2212608"/>
        <c:scaling>
          <c:orientation val="minMax"/>
          <c:max val="100"/>
          <c:min val="-100"/>
        </c:scaling>
        <c:delete val="0"/>
        <c:axPos val="b"/>
        <c:majorGridlines/>
        <c:numFmt formatCode="#,##0;#,##0" sourceLinked="0"/>
        <c:majorTickMark val="out"/>
        <c:minorTickMark val="none"/>
        <c:tickLblPos val="nextTo"/>
        <c:crossAx val="2206720"/>
        <c:crosses val="autoZero"/>
        <c:crossBetween val="between"/>
      </c:valAx>
    </c:plotArea>
    <c:legend>
      <c:legendPos val="r"/>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Размах тестового балла участников мониторингового исследования по обществознанию</a:t>
            </a:r>
          </a:p>
        </c:rich>
      </c:tx>
      <c:overlay val="0"/>
    </c:title>
    <c:autoTitleDeleted val="0"/>
    <c:plotArea>
      <c:layout>
        <c:manualLayout>
          <c:layoutTarget val="inner"/>
          <c:xMode val="edge"/>
          <c:yMode val="edge"/>
          <c:x val="3.8223928852353047E-2"/>
          <c:y val="0.1135348754980757"/>
          <c:w val="0.94555188424129744"/>
          <c:h val="0.8218671888811826"/>
        </c:manualLayout>
      </c:layout>
      <c:stockChart>
        <c:ser>
          <c:idx val="0"/>
          <c:order val="0"/>
          <c:tx>
            <c:strRef>
              <c:f>'Общий свод'!$AU$4</c:f>
              <c:strCache>
                <c:ptCount val="1"/>
                <c:pt idx="0">
                  <c:v>Максимальный балл за работу</c:v>
                </c:pt>
              </c:strCache>
            </c:strRef>
          </c:tx>
          <c:spPr>
            <a:ln w="47625">
              <a:noFill/>
            </a:ln>
          </c:spPr>
          <c:marker>
            <c:symbol val="circle"/>
            <c:size val="9"/>
            <c:spPr>
              <a:solidFill>
                <a:schemeClr val="accent1"/>
              </a:solidFill>
              <a:ln w="3175">
                <a:solidFill>
                  <a:srgbClr val="0070C0"/>
                </a:solidFill>
              </a:ln>
            </c:spPr>
          </c:marker>
          <c:dLbls>
            <c:txPr>
              <a:bodyPr/>
              <a:lstStyle/>
              <a:p>
                <a:pPr>
                  <a:defRPr sz="1100">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dLbls>
          <c:cat>
            <c:multiLvlStrRef>
              <c:f>[0]!Код</c:f>
            </c:multiLvlStrRef>
          </c:cat>
          <c:val>
            <c:numRef>
              <c:f>[0]!макс</c:f>
              <c:numCache>
                <c:formatCode>General</c:formatCode>
                <c:ptCount val="1"/>
                <c:pt idx="0">
                  <c:v>1</c:v>
                </c:pt>
              </c:numCache>
            </c:numRef>
          </c:val>
          <c:smooth val="0"/>
        </c:ser>
        <c:ser>
          <c:idx val="1"/>
          <c:order val="1"/>
          <c:tx>
            <c:strRef>
              <c:f>'Общий свод'!$AS$4</c:f>
              <c:strCache>
                <c:ptCount val="1"/>
                <c:pt idx="0">
                  <c:v>Минимальный балл за работу</c:v>
                </c:pt>
              </c:strCache>
            </c:strRef>
          </c:tx>
          <c:spPr>
            <a:ln w="47625">
              <a:noFill/>
            </a:ln>
          </c:spPr>
          <c:marker>
            <c:symbol val="circle"/>
            <c:size val="9"/>
            <c:spPr>
              <a:solidFill>
                <a:srgbClr val="0070C0"/>
              </a:solidFill>
              <a:ln>
                <a:solidFill>
                  <a:srgbClr val="0070C0"/>
                </a:solidFill>
              </a:ln>
            </c:spPr>
          </c:marker>
          <c:dLbls>
            <c:txPr>
              <a:bodyPr/>
              <a:lstStyle/>
              <a:p>
                <a:pPr>
                  <a:defRPr sz="1100">
                    <a:latin typeface="Times New Roman" panose="02020603050405020304" pitchFamily="18" charset="0"/>
                    <a:cs typeface="Times New Roman" panose="02020603050405020304" pitchFamily="18" charset="0"/>
                  </a:defRPr>
                </a:pPr>
                <a:endParaRPr lang="ru-RU"/>
              </a:p>
            </c:txPr>
            <c:showLegendKey val="0"/>
            <c:showVal val="1"/>
            <c:showCatName val="0"/>
            <c:showSerName val="0"/>
            <c:showPercent val="0"/>
            <c:showBubbleSize val="0"/>
            <c:showLeaderLines val="0"/>
          </c:dLbls>
          <c:cat>
            <c:multiLvlStrRef>
              <c:f>[0]!Код</c:f>
            </c:multiLvlStrRef>
          </c:cat>
          <c:val>
            <c:numRef>
              <c:f>[0]!мин</c:f>
              <c:numCache>
                <c:formatCode>General</c:formatCode>
                <c:ptCount val="1"/>
                <c:pt idx="0">
                  <c:v>1</c:v>
                </c:pt>
              </c:numCache>
            </c:numRef>
          </c:val>
          <c:smooth val="0"/>
        </c:ser>
        <c:dLbls>
          <c:showLegendKey val="0"/>
          <c:showVal val="1"/>
          <c:showCatName val="0"/>
          <c:showSerName val="0"/>
          <c:showPercent val="0"/>
          <c:showBubbleSize val="0"/>
        </c:dLbls>
        <c:hiLowLines>
          <c:spPr>
            <a:ln>
              <a:prstDash val="lgDash"/>
            </a:ln>
          </c:spPr>
        </c:hiLowLines>
        <c:axId val="135241088"/>
        <c:axId val="135246976"/>
      </c:stockChart>
      <c:catAx>
        <c:axId val="135241088"/>
        <c:scaling>
          <c:orientation val="minMax"/>
        </c:scaling>
        <c:delete val="0"/>
        <c:axPos val="b"/>
        <c:majorGridlines/>
        <c:numFmt formatCode="General" sourceLinked="1"/>
        <c:majorTickMark val="out"/>
        <c:minorTickMark val="none"/>
        <c:tickLblPos val="nextTo"/>
        <c:txPr>
          <a:bodyPr/>
          <a:lstStyle/>
          <a:p>
            <a:pPr>
              <a:defRPr sz="1100">
                <a:latin typeface="Times New Roman" panose="02020603050405020304" pitchFamily="18" charset="0"/>
                <a:cs typeface="Times New Roman" panose="02020603050405020304" pitchFamily="18" charset="0"/>
              </a:defRPr>
            </a:pPr>
            <a:endParaRPr lang="ru-RU"/>
          </a:p>
        </c:txPr>
        <c:crossAx val="135246976"/>
        <c:crosses val="autoZero"/>
        <c:auto val="1"/>
        <c:lblAlgn val="ctr"/>
        <c:lblOffset val="100"/>
        <c:noMultiLvlLbl val="0"/>
      </c:catAx>
      <c:valAx>
        <c:axId val="135246976"/>
        <c:scaling>
          <c:orientation val="minMax"/>
          <c:max val="35"/>
          <c:min val="0"/>
        </c:scaling>
        <c:delete val="0"/>
        <c:axPos val="l"/>
        <c:numFmt formatCode="General" sourceLinked="1"/>
        <c:majorTickMark val="out"/>
        <c:minorTickMark val="none"/>
        <c:tickLblPos val="nextTo"/>
        <c:txPr>
          <a:bodyPr/>
          <a:lstStyle/>
          <a:p>
            <a:pPr>
              <a:defRPr sz="1100">
                <a:latin typeface="Times New Roman" panose="02020603050405020304" pitchFamily="18" charset="0"/>
                <a:cs typeface="Times New Roman" panose="02020603050405020304" pitchFamily="18" charset="0"/>
              </a:defRPr>
            </a:pPr>
            <a:endParaRPr lang="ru-RU"/>
          </a:p>
        </c:txPr>
        <c:crossAx val="135241088"/>
        <c:crosses val="autoZero"/>
        <c:crossBetween val="between"/>
      </c:valAx>
    </c:plotArea>
    <c:plotVisOnly val="1"/>
    <c:dispBlanksAs val="gap"/>
    <c:showDLblsOverMax val="0"/>
  </c:chart>
  <c:printSettings>
    <c:headerFooter/>
    <c:pageMargins b="0.75" l="0.7" r="0.7" t="0.75" header="0.3" footer="0.3"/>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ru-RU" b="1"/>
              <a:t>Решаемость заданий по обществознанию</a:t>
            </a:r>
            <a:r>
              <a:rPr lang="ru-RU" b="1" baseline="0"/>
              <a:t> </a:t>
            </a:r>
            <a:r>
              <a:rPr lang="ru-RU" b="1"/>
              <a:t>в сравнении с "коридором" ожидаемой решаемости </a:t>
            </a:r>
          </a:p>
        </c:rich>
      </c:tx>
      <c:layout>
        <c:manualLayout>
          <c:xMode val="edge"/>
          <c:yMode val="edge"/>
          <c:x val="0.19468561712804766"/>
          <c:y val="2.7185336916417668E-2"/>
        </c:manualLayout>
      </c:layout>
      <c:overlay val="0"/>
    </c:title>
    <c:autoTitleDeleted val="0"/>
    <c:plotArea>
      <c:layout>
        <c:manualLayout>
          <c:layoutTarget val="inner"/>
          <c:xMode val="edge"/>
          <c:yMode val="edge"/>
          <c:x val="2.5455594793919456E-2"/>
          <c:y val="0.13697643263342082"/>
          <c:w val="0.96550764317947324"/>
          <c:h val="0.75027887139107607"/>
        </c:manualLayout>
      </c:layout>
      <c:areaChart>
        <c:grouping val="stacked"/>
        <c:varyColors val="0"/>
        <c:ser>
          <c:idx val="0"/>
          <c:order val="0"/>
          <c:tx>
            <c:v>Границы коридора "ожидаемой" решаемости"</c:v>
          </c:tx>
          <c:spPr>
            <a:noFill/>
          </c:spPr>
          <c:cat>
            <c:numRef>
              <c:f>Коридор!$C$4:$Y$4</c:f>
              <c:numCache>
                <c:formatCode>General</c:formatCode>
                <c:ptCount val="23"/>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numCache>
            </c:numRef>
          </c:cat>
          <c:val>
            <c:numRef>
              <c:f>Коридор!$C$9:$Y$9</c:f>
              <c:numCache>
                <c:formatCode>General</c:formatCode>
                <c:ptCount val="23"/>
                <c:pt idx="0">
                  <c:v>60</c:v>
                </c:pt>
                <c:pt idx="1">
                  <c:v>60</c:v>
                </c:pt>
                <c:pt idx="2">
                  <c:v>60</c:v>
                </c:pt>
                <c:pt idx="3">
                  <c:v>40</c:v>
                </c:pt>
                <c:pt idx="4">
                  <c:v>60</c:v>
                </c:pt>
                <c:pt idx="5">
                  <c:v>40</c:v>
                </c:pt>
                <c:pt idx="6">
                  <c:v>40</c:v>
                </c:pt>
                <c:pt idx="7">
                  <c:v>60</c:v>
                </c:pt>
                <c:pt idx="8">
                  <c:v>40</c:v>
                </c:pt>
                <c:pt idx="9">
                  <c:v>60</c:v>
                </c:pt>
                <c:pt idx="10">
                  <c:v>40</c:v>
                </c:pt>
                <c:pt idx="11">
                  <c:v>60</c:v>
                </c:pt>
                <c:pt idx="12">
                  <c:v>40</c:v>
                </c:pt>
                <c:pt idx="13">
                  <c:v>60</c:v>
                </c:pt>
                <c:pt idx="14">
                  <c:v>40</c:v>
                </c:pt>
                <c:pt idx="15">
                  <c:v>60</c:v>
                </c:pt>
                <c:pt idx="16">
                  <c:v>60</c:v>
                </c:pt>
                <c:pt idx="17">
                  <c:v>60</c:v>
                </c:pt>
                <c:pt idx="18">
                  <c:v>40</c:v>
                </c:pt>
                <c:pt idx="19">
                  <c:v>40</c:v>
                </c:pt>
                <c:pt idx="20">
                  <c:v>40</c:v>
                </c:pt>
                <c:pt idx="21">
                  <c:v>40</c:v>
                </c:pt>
                <c:pt idx="22">
                  <c:v>40</c:v>
                </c:pt>
              </c:numCache>
            </c:numRef>
          </c:val>
        </c:ser>
        <c:ser>
          <c:idx val="1"/>
          <c:order val="1"/>
          <c:tx>
            <c:v>Границы коридора "ожидаемой" решаемости</c:v>
          </c:tx>
          <c:spPr>
            <a:gradFill>
              <a:gsLst>
                <a:gs pos="0">
                  <a:schemeClr val="accent1">
                    <a:tint val="66000"/>
                    <a:satMod val="160000"/>
                  </a:schemeClr>
                </a:gs>
                <a:gs pos="65000">
                  <a:schemeClr val="accent1">
                    <a:tint val="44500"/>
                    <a:satMod val="160000"/>
                  </a:schemeClr>
                </a:gs>
                <a:gs pos="100000">
                  <a:schemeClr val="accent1">
                    <a:tint val="23500"/>
                    <a:satMod val="160000"/>
                  </a:schemeClr>
                </a:gs>
              </a:gsLst>
              <a:lin ang="5400000" scaled="0"/>
            </a:gradFill>
          </c:spPr>
          <c:cat>
            <c:numRef>
              <c:f>Коридор!$C$4:$Y$4</c:f>
              <c:numCache>
                <c:formatCode>General</c:formatCode>
                <c:ptCount val="23"/>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numCache>
            </c:numRef>
          </c:cat>
          <c:val>
            <c:numRef>
              <c:f>Коридор!$C$8:$Y$8</c:f>
              <c:numCache>
                <c:formatCode>General</c:formatCode>
                <c:ptCount val="23"/>
                <c:pt idx="0">
                  <c:v>30</c:v>
                </c:pt>
                <c:pt idx="1">
                  <c:v>30</c:v>
                </c:pt>
                <c:pt idx="2">
                  <c:v>30</c:v>
                </c:pt>
                <c:pt idx="3">
                  <c:v>20</c:v>
                </c:pt>
                <c:pt idx="4">
                  <c:v>30</c:v>
                </c:pt>
                <c:pt idx="5">
                  <c:v>20</c:v>
                </c:pt>
                <c:pt idx="6">
                  <c:v>20</c:v>
                </c:pt>
                <c:pt idx="7">
                  <c:v>30</c:v>
                </c:pt>
                <c:pt idx="8">
                  <c:v>20</c:v>
                </c:pt>
                <c:pt idx="9">
                  <c:v>30</c:v>
                </c:pt>
                <c:pt idx="10">
                  <c:v>20</c:v>
                </c:pt>
                <c:pt idx="11">
                  <c:v>30</c:v>
                </c:pt>
                <c:pt idx="12">
                  <c:v>20</c:v>
                </c:pt>
                <c:pt idx="13">
                  <c:v>30</c:v>
                </c:pt>
                <c:pt idx="14">
                  <c:v>20</c:v>
                </c:pt>
                <c:pt idx="15">
                  <c:v>30</c:v>
                </c:pt>
                <c:pt idx="16">
                  <c:v>30</c:v>
                </c:pt>
                <c:pt idx="17">
                  <c:v>30</c:v>
                </c:pt>
                <c:pt idx="18">
                  <c:v>20</c:v>
                </c:pt>
                <c:pt idx="19">
                  <c:v>20</c:v>
                </c:pt>
                <c:pt idx="20">
                  <c:v>20</c:v>
                </c:pt>
                <c:pt idx="21">
                  <c:v>20</c:v>
                </c:pt>
                <c:pt idx="22">
                  <c:v>20</c:v>
                </c:pt>
              </c:numCache>
            </c:numRef>
          </c:val>
        </c:ser>
        <c:dLbls>
          <c:showLegendKey val="0"/>
          <c:showVal val="0"/>
          <c:showCatName val="0"/>
          <c:showSerName val="0"/>
          <c:showPercent val="0"/>
          <c:showBubbleSize val="0"/>
        </c:dLbls>
        <c:axId val="135390720"/>
        <c:axId val="135392640"/>
      </c:areaChart>
      <c:scatterChart>
        <c:scatterStyle val="lineMarker"/>
        <c:varyColors val="0"/>
        <c:ser>
          <c:idx val="2"/>
          <c:order val="2"/>
          <c:tx>
            <c:strRef>
              <c:f>Коридор!$A$7</c:f>
              <c:strCache>
                <c:ptCount val="1"/>
                <c:pt idx="0">
                  <c:v>Доля учащихся, справившихся с заданием полностью</c:v>
                </c:pt>
              </c:strCache>
            </c:strRef>
          </c:tx>
          <c:spPr>
            <a:ln>
              <a:solidFill>
                <a:schemeClr val="accent2">
                  <a:lumMod val="75000"/>
                </a:schemeClr>
              </a:solidFill>
            </a:ln>
          </c:spPr>
          <c:marker>
            <c:symbol val="circle"/>
            <c:size val="10"/>
            <c:spPr>
              <a:solidFill>
                <a:schemeClr val="accent2">
                  <a:lumMod val="75000"/>
                </a:schemeClr>
              </a:solidFill>
              <a:ln>
                <a:solidFill>
                  <a:schemeClr val="accent2">
                    <a:lumMod val="75000"/>
                  </a:schemeClr>
                </a:solidFill>
              </a:ln>
            </c:spPr>
          </c:marker>
          <c:yVal>
            <c:numRef>
              <c:f>Коридор!$C$10:$Y$10</c:f>
              <c:numCache>
                <c:formatCode>General</c:formatCode>
                <c:ptCount val="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numCache>
            </c:numRef>
          </c:yVal>
          <c:smooth val="0"/>
        </c:ser>
        <c:dLbls>
          <c:showLegendKey val="0"/>
          <c:showVal val="0"/>
          <c:showCatName val="0"/>
          <c:showSerName val="0"/>
          <c:showPercent val="0"/>
          <c:showBubbleSize val="0"/>
        </c:dLbls>
        <c:axId val="135390720"/>
        <c:axId val="135392640"/>
      </c:scatterChart>
      <c:catAx>
        <c:axId val="135390720"/>
        <c:scaling>
          <c:orientation val="minMax"/>
        </c:scaling>
        <c:delete val="0"/>
        <c:axPos val="b"/>
        <c:majorGridlines>
          <c:spPr>
            <a:ln>
              <a:solidFill>
                <a:schemeClr val="bg1">
                  <a:lumMod val="85000"/>
                </a:schemeClr>
              </a:solidFill>
            </a:ln>
          </c:spPr>
        </c:majorGridlines>
        <c:numFmt formatCode="General" sourceLinked="1"/>
        <c:majorTickMark val="out"/>
        <c:minorTickMark val="none"/>
        <c:tickLblPos val="nextTo"/>
        <c:txPr>
          <a:bodyPr rot="0" vert="horz"/>
          <a:lstStyle/>
          <a:p>
            <a:pPr>
              <a:defRPr/>
            </a:pPr>
            <a:endParaRPr lang="ru-RU"/>
          </a:p>
        </c:txPr>
        <c:crossAx val="135392640"/>
        <c:crosses val="autoZero"/>
        <c:auto val="1"/>
        <c:lblAlgn val="ctr"/>
        <c:lblOffset val="100"/>
        <c:tickLblSkip val="1"/>
        <c:noMultiLvlLbl val="0"/>
      </c:catAx>
      <c:valAx>
        <c:axId val="135392640"/>
        <c:scaling>
          <c:orientation val="minMax"/>
          <c:max val="100"/>
        </c:scaling>
        <c:delete val="0"/>
        <c:axPos val="l"/>
        <c:numFmt formatCode="General" sourceLinked="1"/>
        <c:majorTickMark val="out"/>
        <c:minorTickMark val="none"/>
        <c:tickLblPos val="nextTo"/>
        <c:txPr>
          <a:bodyPr rot="0" vert="horz"/>
          <a:lstStyle/>
          <a:p>
            <a:pPr>
              <a:defRPr/>
            </a:pPr>
            <a:endParaRPr lang="ru-RU"/>
          </a:p>
        </c:txPr>
        <c:crossAx val="135390720"/>
        <c:crosses val="autoZero"/>
        <c:crossBetween val="between"/>
      </c:valAx>
    </c:plotArea>
    <c:legend>
      <c:legendPos val="b"/>
      <c:legendEntry>
        <c:idx val="0"/>
        <c:delete val="1"/>
      </c:legendEntry>
      <c:layout>
        <c:manualLayout>
          <c:xMode val="edge"/>
          <c:yMode val="edge"/>
          <c:x val="8.2013633926257754E-2"/>
          <c:y val="0.68505085301837265"/>
          <c:w val="0.35894428152492663"/>
          <c:h val="0.14133803587051616"/>
        </c:manualLayout>
      </c:layout>
      <c:overlay val="0"/>
    </c:legend>
    <c:plotVisOnly val="1"/>
    <c:dispBlanksAs val="gap"/>
    <c:showDLblsOverMax val="0"/>
  </c:chart>
  <c:txPr>
    <a:bodyPr/>
    <a:lstStyle/>
    <a:p>
      <a:pPr>
        <a:defRPr sz="1000" b="0" i="0" u="none" strike="noStrike" baseline="0">
          <a:solidFill>
            <a:srgbClr val="000000"/>
          </a:solidFill>
          <a:latin typeface="+mj-lt"/>
          <a:ea typeface="Calibri"/>
          <a:cs typeface="Calibri"/>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Распределение участников по уровням освоения</a:t>
            </a:r>
            <a:r>
              <a:rPr lang="ru-RU" sz="1400" baseline="0">
                <a:latin typeface="Times New Roman" panose="02020603050405020304" pitchFamily="18" charset="0"/>
                <a:cs typeface="Times New Roman" panose="02020603050405020304" pitchFamily="18" charset="0"/>
              </a:rPr>
              <a:t> учебного материала</a:t>
            </a:r>
            <a:endParaRPr lang="ru-RU" sz="1400">
              <a:latin typeface="Times New Roman" panose="02020603050405020304" pitchFamily="18" charset="0"/>
              <a:cs typeface="Times New Roman" panose="02020603050405020304" pitchFamily="18" charset="0"/>
            </a:endParaRPr>
          </a:p>
        </c:rich>
      </c:tx>
      <c:layout/>
      <c:overlay val="0"/>
    </c:title>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Lbls>
            <c:txPr>
              <a:bodyPr/>
              <a:lstStyle/>
              <a:p>
                <a:pPr>
                  <a:defRPr>
                    <a:latin typeface="Times New Roman" panose="02020603050405020304" pitchFamily="18" charset="0"/>
                    <a:cs typeface="Times New Roman" panose="02020603050405020304" pitchFamily="18" charset="0"/>
                  </a:defRPr>
                </a:pPr>
                <a:endParaRPr lang="ru-RU"/>
              </a:p>
            </c:txPr>
            <c:dLblPos val="outEnd"/>
            <c:showLegendKey val="0"/>
            <c:showVal val="1"/>
            <c:showCatName val="1"/>
            <c:showSerName val="0"/>
            <c:showPercent val="0"/>
            <c:showBubbleSize val="0"/>
            <c:separator>
</c:separator>
            <c:showLeaderLines val="1"/>
          </c:dLbls>
          <c:cat>
            <c:strRef>
              <c:f>Рабочий!$A$13:$A$17</c:f>
              <c:strCache>
                <c:ptCount val="5"/>
                <c:pt idx="0">
                  <c:v>Низкий</c:v>
                </c:pt>
                <c:pt idx="1">
                  <c:v>Пониженный</c:v>
                </c:pt>
                <c:pt idx="2">
                  <c:v>Базовый</c:v>
                </c:pt>
                <c:pt idx="3">
                  <c:v>Повышенный</c:v>
                </c:pt>
                <c:pt idx="4">
                  <c:v>Высокий</c:v>
                </c:pt>
              </c:strCache>
            </c:strRef>
          </c:cat>
          <c:val>
            <c:numRef>
              <c:f>(Результаты!$D$8,Результаты!$F$8,Результаты!$H$8,Результаты!$J$8,Результаты!$L$8)</c:f>
              <c:numCache>
                <c:formatCode>0%</c:formatCode>
                <c:ptCount val="5"/>
                <c:pt idx="0">
                  <c:v>0</c:v>
                </c:pt>
                <c:pt idx="1">
                  <c:v>0</c:v>
                </c:pt>
                <c:pt idx="2">
                  <c:v>0</c:v>
                </c:pt>
                <c:pt idx="3">
                  <c:v>0</c:v>
                </c:pt>
                <c:pt idx="4">
                  <c:v>0</c:v>
                </c:pt>
              </c:numCache>
            </c:numRef>
          </c:val>
        </c:ser>
        <c:dLbls>
          <c:dLblPos val="outEnd"/>
          <c:showLegendKey val="0"/>
          <c:showVal val="1"/>
          <c:showCatName val="0"/>
          <c:showSerName val="0"/>
          <c:showPercent val="0"/>
          <c:showBubbleSize val="0"/>
          <c:showLeaderLines val="1"/>
        </c:dLbls>
      </c:pie3DChart>
    </c:plotArea>
    <c:plotVisOnly val="1"/>
    <c:dispBlanksAs val="gap"/>
    <c:showDLblsOverMax val="0"/>
  </c:chart>
  <c:printSettings>
    <c:headerFooter>
      <c:oddHeader>&amp;CКГБУ "Региональный центр оценки качества образования"</c:oddHeader>
    </c:headerFooter>
    <c:pageMargins b="0.75" l="0.7" r="0.7" t="0.75"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контрольной работы по </a:t>
            </a:r>
            <a:r>
              <a:rPr lang="ru-RU" sz="1400" baseline="0">
                <a:latin typeface="Times New Roman" panose="02020603050405020304" pitchFamily="18" charset="0"/>
                <a:cs typeface="Times New Roman" panose="02020603050405020304" pitchFamily="18" charset="0"/>
              </a:rPr>
              <a:t>обществознанию</a:t>
            </a:r>
            <a:r>
              <a:rPr lang="ru-RU" sz="1400">
                <a:latin typeface="Times New Roman" panose="02020603050405020304" pitchFamily="18" charset="0"/>
                <a:cs typeface="Times New Roman" panose="02020603050405020304" pitchFamily="18" charset="0"/>
              </a:rPr>
              <a:t> (общая успешность)</a:t>
            </a:r>
          </a:p>
        </c:rich>
      </c:tx>
      <c:layout/>
      <c:overlay val="0"/>
    </c:title>
    <c:autoTitleDeleted val="0"/>
    <c:plotArea>
      <c:layout>
        <c:manualLayout>
          <c:layoutTarget val="inner"/>
          <c:xMode val="edge"/>
          <c:yMode val="edge"/>
          <c:x val="9.2359007579080749E-2"/>
          <c:y val="0.17598105862595662"/>
          <c:w val="0.88644962603943678"/>
          <c:h val="0.63110449392717138"/>
        </c:manualLayout>
      </c:layout>
      <c:scatterChart>
        <c:scatterStyle val="lineMarker"/>
        <c:varyColors val="0"/>
        <c:ser>
          <c:idx val="0"/>
          <c:order val="0"/>
          <c:tx>
            <c:strRef>
              <c:f>Диаграмма_рез!$A$5</c:f>
              <c:strCache>
                <c:ptCount val="1"/>
                <c:pt idx="0">
                  <c:v>Ученик</c:v>
                </c:pt>
              </c:strCache>
            </c:strRef>
          </c:tx>
          <c:spPr>
            <a:ln w="28575">
              <a:noFill/>
            </a:ln>
          </c:spPr>
          <c:dLbls>
            <c:dLblPos val="t"/>
            <c:showLegendKey val="0"/>
            <c:showVal val="1"/>
            <c:showCatName val="0"/>
            <c:showSerName val="0"/>
            <c:showPercent val="0"/>
            <c:showBubbleSize val="0"/>
            <c:showLeaderLines val="0"/>
          </c:dLbls>
          <c:xVal>
            <c:numRef>
              <c:f>Диаграмма_рез!$K$3:$K$42</c:f>
            </c:numRef>
          </c:xVal>
          <c:yVal>
            <c:numRef>
              <c:f>Диаграмма_рез!$H$3:$H$42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135801472"/>
        <c:axId val="135815936"/>
      </c:scatterChart>
      <c:scatterChart>
        <c:scatterStyle val="smoothMarker"/>
        <c:varyColors val="0"/>
        <c:ser>
          <c:idx val="1"/>
          <c:order val="1"/>
          <c:tx>
            <c:strRef>
              <c:f>Диаграмма_рез!$E$2</c:f>
              <c:strCache>
                <c:ptCount val="1"/>
                <c:pt idx="0">
                  <c:v>Среднее за работу</c:v>
                </c:pt>
              </c:strCache>
            </c:strRef>
          </c:tx>
          <c:marker>
            <c:symbol val="none"/>
          </c:marker>
          <c:xVal>
            <c:numRef>
              <c:f>Диаграмма_рез!$K$3:$K$42</c:f>
            </c:numRef>
          </c:xVal>
          <c:yVal>
            <c:numRef>
              <c:f>Диаграмма_рез!$E$3:$E$43</c:f>
              <c:numCache>
                <c:formatCode>0%</c:formatCode>
                <c:ptCount val="41"/>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1"/>
        </c:ser>
        <c:dLbls>
          <c:showLegendKey val="0"/>
          <c:showVal val="0"/>
          <c:showCatName val="0"/>
          <c:showSerName val="0"/>
          <c:showPercent val="0"/>
          <c:showBubbleSize val="0"/>
        </c:dLbls>
        <c:axId val="135801472"/>
        <c:axId val="135815936"/>
      </c:scatterChart>
      <c:valAx>
        <c:axId val="135801472"/>
        <c:scaling>
          <c:orientation val="minMax"/>
        </c:scaling>
        <c:delete val="0"/>
        <c:axPos val="b"/>
        <c:majorGridlines/>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 по списку</a:t>
                </a:r>
              </a:p>
            </c:rich>
          </c:tx>
          <c:layout/>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5815936"/>
        <c:crosses val="autoZero"/>
        <c:crossBetween val="midCat"/>
        <c:majorUnit val="1"/>
      </c:valAx>
      <c:valAx>
        <c:axId val="135815936"/>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layout/>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5801472"/>
        <c:crosses val="autoZero"/>
        <c:crossBetween val="midCat"/>
      </c:valAx>
    </c:plotArea>
    <c:legend>
      <c:legendPos val="b"/>
      <c:layout/>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БАЗОВОГО УРОВНЯ </a:t>
            </a:r>
            <a:r>
              <a:rPr lang="ru-RU" sz="1400" baseline="0">
                <a:latin typeface="Times New Roman" panose="02020603050405020304" pitchFamily="18" charset="0"/>
                <a:cs typeface="Times New Roman" panose="02020603050405020304" pitchFamily="18" charset="0"/>
              </a:rPr>
              <a:t>контрольной работы по обществознанию</a:t>
            </a:r>
          </a:p>
        </c:rich>
      </c:tx>
      <c:overlay val="0"/>
    </c:title>
    <c:autoTitleDeleted val="0"/>
    <c:plotArea>
      <c:layout>
        <c:manualLayout>
          <c:layoutTarget val="inner"/>
          <c:xMode val="edge"/>
          <c:yMode val="edge"/>
          <c:x val="7.7275787431500154E-2"/>
          <c:y val="0.15224806201550387"/>
          <c:w val="0.90499362443418796"/>
          <c:h val="0.64006445705914672"/>
        </c:manualLayout>
      </c:layout>
      <c:scatterChart>
        <c:scatterStyle val="lineMarker"/>
        <c:varyColors val="0"/>
        <c:ser>
          <c:idx val="0"/>
          <c:order val="0"/>
          <c:tx>
            <c:v>Ученик</c:v>
          </c:tx>
          <c:spPr>
            <a:ln w="28575">
              <a:noFill/>
            </a:ln>
          </c:spPr>
          <c:marker>
            <c:symbol val="circle"/>
            <c:size val="5"/>
          </c:marker>
          <c:dLbls>
            <c:txPr>
              <a:bodyPr/>
              <a:lstStyle/>
              <a:p>
                <a:pPr>
                  <a:defRPr>
                    <a:latin typeface="Times New Roman" panose="02020603050405020304" pitchFamily="18" charset="0"/>
                    <a:cs typeface="Times New Roman" panose="02020603050405020304" pitchFamily="18" charset="0"/>
                  </a:defRPr>
                </a:pPr>
                <a:endParaRPr lang="ru-RU"/>
              </a:p>
            </c:txPr>
            <c:dLblPos val="t"/>
            <c:showLegendKey val="0"/>
            <c:showVal val="1"/>
            <c:showCatName val="0"/>
            <c:showSerName val="0"/>
            <c:showPercent val="0"/>
            <c:showBubbleSize val="0"/>
            <c:showLeaderLines val="0"/>
          </c:dLbls>
          <c:xVal>
            <c:numRef>
              <c:f>Диаграмма_рез!$K$3:$K$42</c:f>
            </c:numRef>
          </c:xVal>
          <c:yVal>
            <c:numRef>
              <c:f>Диаграмма_рез!$I$3:$I$43</c:f>
              <c:numCache>
                <c:formatCode>0%</c:formatCode>
                <c:ptCount val="41"/>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135842432"/>
        <c:axId val="136127232"/>
      </c:scatterChart>
      <c:scatterChart>
        <c:scatterStyle val="smoothMarker"/>
        <c:varyColors val="0"/>
        <c:ser>
          <c:idx val="1"/>
          <c:order val="1"/>
          <c:tx>
            <c:strRef>
              <c:f>Диаграмма_рез!$A$3</c:f>
              <c:strCache>
                <c:ptCount val="1"/>
                <c:pt idx="0">
                  <c:v>Средняя успешность выполнения заданий базового уровня</c:v>
                </c:pt>
              </c:strCache>
            </c:strRef>
          </c:tx>
          <c:marker>
            <c:symbol val="none"/>
          </c:marker>
          <c:xVal>
            <c:numRef>
              <c:f>Диаграмма_рез!$K$3:$K$42</c:f>
            </c:numRef>
          </c:xVal>
          <c:yVal>
            <c:numRef>
              <c:f>Диаграмма_рез!$F$3:$F$42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1"/>
        </c:ser>
        <c:dLbls>
          <c:showLegendKey val="0"/>
          <c:showVal val="0"/>
          <c:showCatName val="0"/>
          <c:showSerName val="0"/>
          <c:showPercent val="0"/>
          <c:showBubbleSize val="0"/>
        </c:dLbls>
        <c:axId val="135842432"/>
        <c:axId val="136127232"/>
      </c:scatterChart>
      <c:valAx>
        <c:axId val="135842432"/>
        <c:scaling>
          <c:orientation val="minMax"/>
        </c:scaling>
        <c:delete val="0"/>
        <c:axPos val="b"/>
        <c:majorGridlines/>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 по списку</a:t>
                </a:r>
              </a:p>
            </c:rich>
          </c:tx>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127232"/>
        <c:crosses val="autoZero"/>
        <c:crossBetween val="midCat"/>
        <c:majorUnit val="1"/>
      </c:valAx>
      <c:valAx>
        <c:axId val="136127232"/>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5842432"/>
        <c:crosses val="autoZero"/>
        <c:crossBetween val="midCat"/>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latin typeface="Times New Roman" panose="02020603050405020304" pitchFamily="18" charset="0"/>
                <a:cs typeface="Times New Roman" panose="02020603050405020304" pitchFamily="18" charset="0"/>
              </a:defRPr>
            </a:pPr>
            <a:r>
              <a:rPr lang="ru-RU" sz="1400">
                <a:latin typeface="Times New Roman" panose="02020603050405020304" pitchFamily="18" charset="0"/>
                <a:cs typeface="Times New Roman" panose="02020603050405020304" pitchFamily="18" charset="0"/>
              </a:rPr>
              <a:t>Результаты выполнения ПОВЫШЕННОГО УРОВНЯ контрольной работы по обществознанию</a:t>
            </a:r>
          </a:p>
        </c:rich>
      </c:tx>
      <c:overlay val="0"/>
    </c:title>
    <c:autoTitleDeleted val="0"/>
    <c:plotArea>
      <c:layout>
        <c:manualLayout>
          <c:layoutTarget val="inner"/>
          <c:xMode val="edge"/>
          <c:yMode val="edge"/>
          <c:x val="9.2214256017239482E-2"/>
          <c:y val="0.19446832306202808"/>
          <c:w val="0.8866275902078411"/>
          <c:h val="0.59943460171596541"/>
        </c:manualLayout>
      </c:layout>
      <c:scatterChart>
        <c:scatterStyle val="lineMarker"/>
        <c:varyColors val="0"/>
        <c:ser>
          <c:idx val="0"/>
          <c:order val="0"/>
          <c:tx>
            <c:v>Ученик</c:v>
          </c:tx>
          <c:spPr>
            <a:ln w="28575">
              <a:noFill/>
            </a:ln>
          </c:spPr>
          <c:marker>
            <c:symbol val="circle"/>
            <c:size val="5"/>
          </c:marker>
          <c:dLbls>
            <c:txPr>
              <a:bodyPr/>
              <a:lstStyle/>
              <a:p>
                <a:pPr>
                  <a:defRPr>
                    <a:latin typeface="Times New Roman" panose="02020603050405020304" pitchFamily="18" charset="0"/>
                    <a:cs typeface="Times New Roman" panose="02020603050405020304" pitchFamily="18" charset="0"/>
                  </a:defRPr>
                </a:pPr>
                <a:endParaRPr lang="ru-RU"/>
              </a:p>
            </c:txPr>
            <c:dLblPos val="t"/>
            <c:showLegendKey val="0"/>
            <c:showVal val="1"/>
            <c:showCatName val="0"/>
            <c:showSerName val="0"/>
            <c:showPercent val="0"/>
            <c:showBubbleSize val="0"/>
            <c:showLeaderLines val="0"/>
          </c:dLbls>
          <c:xVal>
            <c:numRef>
              <c:f>Диаграмма_рез!$K$3:$K$42</c:f>
            </c:numRef>
          </c:xVal>
          <c:yVal>
            <c:numRef>
              <c:f>Диаграмма_рез!$J$3:$J$42</c:f>
              <c:numCache>
                <c:formatCode>0%</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0"/>
        </c:ser>
        <c:dLbls>
          <c:showLegendKey val="0"/>
          <c:showVal val="0"/>
          <c:showCatName val="0"/>
          <c:showSerName val="0"/>
          <c:showPercent val="0"/>
          <c:showBubbleSize val="0"/>
        </c:dLbls>
        <c:axId val="136162304"/>
        <c:axId val="136164480"/>
      </c:scatterChart>
      <c:scatterChart>
        <c:scatterStyle val="smoothMarker"/>
        <c:varyColors val="0"/>
        <c:ser>
          <c:idx val="1"/>
          <c:order val="1"/>
          <c:tx>
            <c:strRef>
              <c:f>Диаграмма_рез!$A$4</c:f>
              <c:strCache>
                <c:ptCount val="1"/>
                <c:pt idx="0">
                  <c:v>Средняя успешность выполнения заданий повышенного уровня</c:v>
                </c:pt>
              </c:strCache>
            </c:strRef>
          </c:tx>
          <c:marker>
            <c:symbol val="none"/>
          </c:marker>
          <c:xVal>
            <c:numRef>
              <c:f>Диаграмма_рез!$K$3:$K$42</c:f>
            </c:numRef>
          </c:xVal>
          <c:yVal>
            <c:numRef>
              <c:f>Диаграмма_рез!$G$3:$G$43</c:f>
              <c:numCache>
                <c:formatCode>0%</c:formatCode>
                <c:ptCount val="41"/>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numCache>
            </c:numRef>
          </c:yVal>
          <c:smooth val="1"/>
        </c:ser>
        <c:dLbls>
          <c:showLegendKey val="0"/>
          <c:showVal val="0"/>
          <c:showCatName val="0"/>
          <c:showSerName val="0"/>
          <c:showPercent val="0"/>
          <c:showBubbleSize val="0"/>
        </c:dLbls>
        <c:axId val="136162304"/>
        <c:axId val="136164480"/>
      </c:scatterChart>
      <c:valAx>
        <c:axId val="136162304"/>
        <c:scaling>
          <c:orientation val="minMax"/>
        </c:scaling>
        <c:delete val="0"/>
        <c:axPos val="b"/>
        <c:majorGridlines/>
        <c:title>
          <c:tx>
            <c:rich>
              <a:bodyPr/>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Номер учащегося по списку</a:t>
                </a:r>
              </a:p>
            </c:rich>
          </c:tx>
          <c:overlay val="0"/>
        </c:title>
        <c:numFmt formatCode="General"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164480"/>
        <c:crosses val="autoZero"/>
        <c:crossBetween val="midCat"/>
        <c:majorUnit val="1"/>
      </c:valAx>
      <c:valAx>
        <c:axId val="136164480"/>
        <c:scaling>
          <c:orientation val="minMax"/>
          <c:max val="1"/>
        </c:scaling>
        <c:delete val="0"/>
        <c:axPos val="l"/>
        <c:majorGridlines/>
        <c:title>
          <c:tx>
            <c:rich>
              <a:bodyPr rot="-5400000" vert="horz"/>
              <a:lstStyle/>
              <a:p>
                <a:pPr>
                  <a:defRPr>
                    <a:latin typeface="Times New Roman" panose="02020603050405020304" pitchFamily="18" charset="0"/>
                    <a:cs typeface="Times New Roman" panose="02020603050405020304" pitchFamily="18" charset="0"/>
                  </a:defRPr>
                </a:pPr>
                <a:r>
                  <a:rPr lang="ru-RU">
                    <a:latin typeface="Times New Roman" panose="02020603050405020304" pitchFamily="18" charset="0"/>
                    <a:cs typeface="Times New Roman" panose="02020603050405020304" pitchFamily="18" charset="0"/>
                  </a:rPr>
                  <a:t>Процент от максимального балла</a:t>
                </a:r>
              </a:p>
            </c:rich>
          </c:tx>
          <c:overlay val="0"/>
        </c:title>
        <c:numFmt formatCode="0%" sourceLinked="1"/>
        <c:majorTickMark val="out"/>
        <c:minorTickMark val="none"/>
        <c:tickLblPos val="nextTo"/>
        <c:txPr>
          <a:bodyPr/>
          <a:lstStyle/>
          <a:p>
            <a:pPr>
              <a:defRPr>
                <a:latin typeface="Times New Roman" panose="02020603050405020304" pitchFamily="18" charset="0"/>
                <a:cs typeface="Times New Roman" panose="02020603050405020304" pitchFamily="18" charset="0"/>
              </a:defRPr>
            </a:pPr>
            <a:endParaRPr lang="ru-RU"/>
          </a:p>
        </c:txPr>
        <c:crossAx val="136162304"/>
        <c:crosses val="autoZero"/>
        <c:crossBetween val="midCat"/>
      </c:valAx>
    </c:plotArea>
    <c:legend>
      <c:legendPos val="b"/>
      <c:overlay val="0"/>
      <c:txPr>
        <a:bodyPr/>
        <a:lstStyle/>
        <a:p>
          <a:pPr>
            <a:defRPr>
              <a:latin typeface="Times New Roman" panose="02020603050405020304" pitchFamily="18" charset="0"/>
              <a:cs typeface="Times New Roman" panose="02020603050405020304" pitchFamily="18" charset="0"/>
            </a:defRPr>
          </a:pPr>
          <a:endParaRPr lang="ru-RU"/>
        </a:p>
      </c:txPr>
    </c:legend>
    <c:plotVisOnly val="1"/>
    <c:dispBlanksAs val="gap"/>
    <c:showDLblsOverMax val="0"/>
  </c:chart>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chart" Target="../charts/chart10.xml"/><Relationship Id="rId4" Type="http://schemas.openxmlformats.org/officeDocument/2006/relationships/chart" Target="../charts/chart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vmlDrawing4.v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wmf"/><Relationship Id="rId1" Type="http://schemas.openxmlformats.org/officeDocument/2006/relationships/image" Target="../media/image1.wmf"/><Relationship Id="rId6" Type="http://schemas.openxmlformats.org/officeDocument/2006/relationships/image" Target="../media/image6.wmf"/><Relationship Id="rId5" Type="http://schemas.openxmlformats.org/officeDocument/2006/relationships/image" Target="../media/image5.wmf"/><Relationship Id="rId4" Type="http://schemas.openxmlformats.org/officeDocument/2006/relationships/image" Target="../media/image4.w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 Id="rId6" Type="http://schemas.openxmlformats.org/officeDocument/2006/relationships/image" Target="../media/image6.wmf"/><Relationship Id="rId5" Type="http://schemas.openxmlformats.org/officeDocument/2006/relationships/image" Target="../media/image2.wmf"/><Relationship Id="rId4"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168852</xdr:colOff>
      <xdr:row>8</xdr:row>
      <xdr:rowOff>138546</xdr:rowOff>
    </xdr:from>
    <xdr:to>
      <xdr:col>11</xdr:col>
      <xdr:colOff>614795</xdr:colOff>
      <xdr:row>26</xdr:row>
      <xdr:rowOff>86591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80406</xdr:colOff>
      <xdr:row>31</xdr:row>
      <xdr:rowOff>34636</xdr:rowOff>
    </xdr:from>
    <xdr:to>
      <xdr:col>12</xdr:col>
      <xdr:colOff>484909</xdr:colOff>
      <xdr:row>56</xdr:row>
      <xdr:rowOff>17319</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66676</xdr:colOff>
      <xdr:row>4</xdr:row>
      <xdr:rowOff>85724</xdr:rowOff>
    </xdr:from>
    <xdr:to>
      <xdr:col>14</xdr:col>
      <xdr:colOff>371475</xdr:colOff>
      <xdr:row>31</xdr:row>
      <xdr:rowOff>9525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228599</xdr:colOff>
      <xdr:row>39</xdr:row>
      <xdr:rowOff>161924</xdr:rowOff>
    </xdr:from>
    <xdr:to>
      <xdr:col>14</xdr:col>
      <xdr:colOff>342900</xdr:colOff>
      <xdr:row>67</xdr:row>
      <xdr:rowOff>76200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1133475</xdr:colOff>
          <xdr:row>17</xdr:row>
          <xdr:rowOff>0</xdr:rowOff>
        </xdr:from>
        <xdr:to>
          <xdr:col>3</xdr:col>
          <xdr:colOff>0</xdr:colOff>
          <xdr:row>17</xdr:row>
          <xdr:rowOff>0</xdr:rowOff>
        </xdr:to>
        <xdr:sp macro="" textlink="">
          <xdr:nvSpPr>
            <xdr:cNvPr id="29724" name="Object 28" hidden="1">
              <a:extLst>
                <a:ext uri="{63B3BB69-23CF-44E3-9099-C40C66FF867C}">
                  <a14:compatExt spid="_x0000_s297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0</xdr:colOff>
          <xdr:row>18</xdr:row>
          <xdr:rowOff>0</xdr:rowOff>
        </xdr:to>
        <xdr:sp macro="" textlink="">
          <xdr:nvSpPr>
            <xdr:cNvPr id="29725" name="Object 29" hidden="1">
              <a:extLst>
                <a:ext uri="{63B3BB69-23CF-44E3-9099-C40C66FF867C}">
                  <a14:compatExt spid="_x0000_s297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25</xdr:row>
          <xdr:rowOff>9525</xdr:rowOff>
        </xdr:from>
        <xdr:to>
          <xdr:col>3</xdr:col>
          <xdr:colOff>0</xdr:colOff>
          <xdr:row>25</xdr:row>
          <xdr:rowOff>9525</xdr:rowOff>
        </xdr:to>
        <xdr:sp macro="" textlink="">
          <xdr:nvSpPr>
            <xdr:cNvPr id="29727" name="Object 31" hidden="1">
              <a:extLst>
                <a:ext uri="{63B3BB69-23CF-44E3-9099-C40C66FF867C}">
                  <a14:compatExt spid="_x0000_s297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13</xdr:row>
          <xdr:rowOff>9525</xdr:rowOff>
        </xdr:from>
        <xdr:to>
          <xdr:col>3</xdr:col>
          <xdr:colOff>0</xdr:colOff>
          <xdr:row>13</xdr:row>
          <xdr:rowOff>9525</xdr:rowOff>
        </xdr:to>
        <xdr:sp macro="" textlink="">
          <xdr:nvSpPr>
            <xdr:cNvPr id="29729" name="Object 33" hidden="1">
              <a:extLst>
                <a:ext uri="{63B3BB69-23CF-44E3-9099-C40C66FF867C}">
                  <a14:compatExt spid="_x0000_s297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17</xdr:row>
          <xdr:rowOff>0</xdr:rowOff>
        </xdr:from>
        <xdr:to>
          <xdr:col>3</xdr:col>
          <xdr:colOff>0</xdr:colOff>
          <xdr:row>17</xdr:row>
          <xdr:rowOff>0</xdr:rowOff>
        </xdr:to>
        <xdr:sp macro="" textlink="">
          <xdr:nvSpPr>
            <xdr:cNvPr id="29732" name="Object 36" hidden="1">
              <a:extLst>
                <a:ext uri="{63B3BB69-23CF-44E3-9099-C40C66FF867C}">
                  <a14:compatExt spid="_x0000_s297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0</xdr:colOff>
          <xdr:row>18</xdr:row>
          <xdr:rowOff>0</xdr:rowOff>
        </xdr:to>
        <xdr:sp macro="" textlink="">
          <xdr:nvSpPr>
            <xdr:cNvPr id="29733" name="Object 37" hidden="1">
              <a:extLst>
                <a:ext uri="{63B3BB69-23CF-44E3-9099-C40C66FF867C}">
                  <a14:compatExt spid="_x0000_s297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25</xdr:row>
          <xdr:rowOff>9525</xdr:rowOff>
        </xdr:from>
        <xdr:to>
          <xdr:col>3</xdr:col>
          <xdr:colOff>0</xdr:colOff>
          <xdr:row>25</xdr:row>
          <xdr:rowOff>9525</xdr:rowOff>
        </xdr:to>
        <xdr:sp macro="" textlink="">
          <xdr:nvSpPr>
            <xdr:cNvPr id="29734" name="Object 38" hidden="1">
              <a:extLst>
                <a:ext uri="{63B3BB69-23CF-44E3-9099-C40C66FF867C}">
                  <a14:compatExt spid="_x0000_s297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15</xdr:row>
          <xdr:rowOff>0</xdr:rowOff>
        </xdr:from>
        <xdr:to>
          <xdr:col>3</xdr:col>
          <xdr:colOff>9525</xdr:colOff>
          <xdr:row>15</xdr:row>
          <xdr:rowOff>0</xdr:rowOff>
        </xdr:to>
        <xdr:sp macro="" textlink="">
          <xdr:nvSpPr>
            <xdr:cNvPr id="29735" name="Object 39" hidden="1">
              <a:extLst>
                <a:ext uri="{63B3BB69-23CF-44E3-9099-C40C66FF867C}">
                  <a14:compatExt spid="_x0000_s297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9525</xdr:colOff>
          <xdr:row>17</xdr:row>
          <xdr:rowOff>0</xdr:rowOff>
        </xdr:to>
        <xdr:sp macro="" textlink="">
          <xdr:nvSpPr>
            <xdr:cNvPr id="29736" name="Object 40" hidden="1">
              <a:extLst>
                <a:ext uri="{63B3BB69-23CF-44E3-9099-C40C66FF867C}">
                  <a14:compatExt spid="_x0000_s297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26</xdr:row>
          <xdr:rowOff>9525</xdr:rowOff>
        </xdr:from>
        <xdr:to>
          <xdr:col>3</xdr:col>
          <xdr:colOff>9525</xdr:colOff>
          <xdr:row>26</xdr:row>
          <xdr:rowOff>19050</xdr:rowOff>
        </xdr:to>
        <xdr:sp macro="" textlink="">
          <xdr:nvSpPr>
            <xdr:cNvPr id="29737" name="Object 41" hidden="1">
              <a:extLst>
                <a:ext uri="{63B3BB69-23CF-44E3-9099-C40C66FF867C}">
                  <a14:compatExt spid="_x0000_s297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17</xdr:row>
          <xdr:rowOff>0</xdr:rowOff>
        </xdr:from>
        <xdr:to>
          <xdr:col>3</xdr:col>
          <xdr:colOff>0</xdr:colOff>
          <xdr:row>17</xdr:row>
          <xdr:rowOff>0</xdr:rowOff>
        </xdr:to>
        <xdr:sp macro="" textlink="">
          <xdr:nvSpPr>
            <xdr:cNvPr id="29740" name="Object 44" hidden="1">
              <a:extLst>
                <a:ext uri="{63B3BB69-23CF-44E3-9099-C40C66FF867C}">
                  <a14:compatExt spid="_x0000_s297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2266950</xdr:colOff>
          <xdr:row>18</xdr:row>
          <xdr:rowOff>0</xdr:rowOff>
        </xdr:from>
        <xdr:to>
          <xdr:col>3</xdr:col>
          <xdr:colOff>0</xdr:colOff>
          <xdr:row>18</xdr:row>
          <xdr:rowOff>0</xdr:rowOff>
        </xdr:to>
        <xdr:sp macro="" textlink="">
          <xdr:nvSpPr>
            <xdr:cNvPr id="29741" name="Object 45" hidden="1">
              <a:extLst>
                <a:ext uri="{63B3BB69-23CF-44E3-9099-C40C66FF867C}">
                  <a14:compatExt spid="_x0000_s297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25</xdr:row>
          <xdr:rowOff>9525</xdr:rowOff>
        </xdr:from>
        <xdr:to>
          <xdr:col>3</xdr:col>
          <xdr:colOff>0</xdr:colOff>
          <xdr:row>25</xdr:row>
          <xdr:rowOff>9525</xdr:rowOff>
        </xdr:to>
        <xdr:sp macro="" textlink="">
          <xdr:nvSpPr>
            <xdr:cNvPr id="29742" name="Object 46" hidden="1">
              <a:extLst>
                <a:ext uri="{63B3BB69-23CF-44E3-9099-C40C66FF867C}">
                  <a14:compatExt spid="_x0000_s297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15</xdr:row>
          <xdr:rowOff>0</xdr:rowOff>
        </xdr:from>
        <xdr:to>
          <xdr:col>3</xdr:col>
          <xdr:colOff>9525</xdr:colOff>
          <xdr:row>15</xdr:row>
          <xdr:rowOff>0</xdr:rowOff>
        </xdr:to>
        <xdr:sp macro="" textlink="">
          <xdr:nvSpPr>
            <xdr:cNvPr id="29743" name="Object 47" hidden="1">
              <a:extLst>
                <a:ext uri="{63B3BB69-23CF-44E3-9099-C40C66FF867C}">
                  <a14:compatExt spid="_x0000_s297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9525</xdr:colOff>
          <xdr:row>17</xdr:row>
          <xdr:rowOff>0</xdr:rowOff>
        </xdr:to>
        <xdr:sp macro="" textlink="">
          <xdr:nvSpPr>
            <xdr:cNvPr id="29744" name="Object 48" hidden="1">
              <a:extLst>
                <a:ext uri="{63B3BB69-23CF-44E3-9099-C40C66FF867C}">
                  <a14:compatExt spid="_x0000_s297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26</xdr:row>
          <xdr:rowOff>9525</xdr:rowOff>
        </xdr:from>
        <xdr:to>
          <xdr:col>3</xdr:col>
          <xdr:colOff>9525</xdr:colOff>
          <xdr:row>26</xdr:row>
          <xdr:rowOff>19050</xdr:rowOff>
        </xdr:to>
        <xdr:sp macro="" textlink="">
          <xdr:nvSpPr>
            <xdr:cNvPr id="29745" name="Object 49" hidden="1">
              <a:extLst>
                <a:ext uri="{63B3BB69-23CF-44E3-9099-C40C66FF867C}">
                  <a14:compatExt spid="_x0000_s297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15</xdr:row>
          <xdr:rowOff>0</xdr:rowOff>
        </xdr:from>
        <xdr:to>
          <xdr:col>3</xdr:col>
          <xdr:colOff>9525</xdr:colOff>
          <xdr:row>15</xdr:row>
          <xdr:rowOff>0</xdr:rowOff>
        </xdr:to>
        <xdr:sp macro="" textlink="">
          <xdr:nvSpPr>
            <xdr:cNvPr id="29752" name="Object 56" hidden="1">
              <a:extLst>
                <a:ext uri="{63B3BB69-23CF-44E3-9099-C40C66FF867C}">
                  <a14:compatExt spid="_x0000_s297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9525</xdr:colOff>
          <xdr:row>17</xdr:row>
          <xdr:rowOff>0</xdr:rowOff>
        </xdr:to>
        <xdr:sp macro="" textlink="">
          <xdr:nvSpPr>
            <xdr:cNvPr id="29753" name="Object 57" hidden="1">
              <a:extLst>
                <a:ext uri="{63B3BB69-23CF-44E3-9099-C40C66FF867C}">
                  <a14:compatExt spid="_x0000_s297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17</xdr:row>
          <xdr:rowOff>0</xdr:rowOff>
        </xdr:from>
        <xdr:to>
          <xdr:col>3</xdr:col>
          <xdr:colOff>0</xdr:colOff>
          <xdr:row>17</xdr:row>
          <xdr:rowOff>0</xdr:rowOff>
        </xdr:to>
        <xdr:sp macro="" textlink="">
          <xdr:nvSpPr>
            <xdr:cNvPr id="29754" name="Object 58" hidden="1">
              <a:extLst>
                <a:ext uri="{63B3BB69-23CF-44E3-9099-C40C66FF867C}">
                  <a14:compatExt spid="_x0000_s297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2266950</xdr:colOff>
          <xdr:row>18</xdr:row>
          <xdr:rowOff>0</xdr:rowOff>
        </xdr:from>
        <xdr:to>
          <xdr:col>3</xdr:col>
          <xdr:colOff>0</xdr:colOff>
          <xdr:row>18</xdr:row>
          <xdr:rowOff>0</xdr:rowOff>
        </xdr:to>
        <xdr:sp macro="" textlink="">
          <xdr:nvSpPr>
            <xdr:cNvPr id="29755" name="Object 59" hidden="1">
              <a:extLst>
                <a:ext uri="{63B3BB69-23CF-44E3-9099-C40C66FF867C}">
                  <a14:compatExt spid="_x0000_s2975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219075</xdr:colOff>
      <xdr:row>2</xdr:row>
      <xdr:rowOff>47625</xdr:rowOff>
    </xdr:from>
    <xdr:to>
      <xdr:col>13</xdr:col>
      <xdr:colOff>504824</xdr:colOff>
      <xdr:row>34</xdr:row>
      <xdr:rowOff>38100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228598</xdr:colOff>
      <xdr:row>2</xdr:row>
      <xdr:rowOff>9524</xdr:rowOff>
    </xdr:from>
    <xdr:to>
      <xdr:col>16</xdr:col>
      <xdr:colOff>304799</xdr:colOff>
      <xdr:row>35</xdr:row>
      <xdr:rowOff>142874</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104775</xdr:colOff>
      <xdr:row>8</xdr:row>
      <xdr:rowOff>19050</xdr:rowOff>
    </xdr:from>
    <xdr:to>
      <xdr:col>22</xdr:col>
      <xdr:colOff>304800</xdr:colOff>
      <xdr:row>32</xdr:row>
      <xdr:rowOff>123825</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246784</xdr:colOff>
      <xdr:row>8</xdr:row>
      <xdr:rowOff>69273</xdr:rowOff>
    </xdr:from>
    <xdr:to>
      <xdr:col>11</xdr:col>
      <xdr:colOff>770659</xdr:colOff>
      <xdr:row>27</xdr:row>
      <xdr:rowOff>77931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394607</xdr:colOff>
      <xdr:row>2</xdr:row>
      <xdr:rowOff>95250</xdr:rowOff>
    </xdr:from>
    <xdr:to>
      <xdr:col>27</xdr:col>
      <xdr:colOff>155121</xdr:colOff>
      <xdr:row>22</xdr:row>
      <xdr:rowOff>27895</xdr:rowOff>
    </xdr:to>
    <xdr:graphicFrame macro="">
      <xdr:nvGraphicFramePr>
        <xdr:cNvPr id="16" name="Диаграмма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28452</xdr:colOff>
      <xdr:row>31</xdr:row>
      <xdr:rowOff>95250</xdr:rowOff>
    </xdr:from>
    <xdr:to>
      <xdr:col>12</xdr:col>
      <xdr:colOff>432955</xdr:colOff>
      <xdr:row>56</xdr:row>
      <xdr:rowOff>77932</xdr:rowOff>
    </xdr:to>
    <xdr:graphicFrame macro="">
      <xdr:nvGraphicFramePr>
        <xdr:cNvPr id="17" name="Диаграмма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308842</xdr:colOff>
      <xdr:row>31</xdr:row>
      <xdr:rowOff>109680</xdr:rowOff>
    </xdr:from>
    <xdr:to>
      <xdr:col>27</xdr:col>
      <xdr:colOff>303069</xdr:colOff>
      <xdr:row>57</xdr:row>
      <xdr:rowOff>77931</xdr:rowOff>
    </xdr:to>
    <xdr:graphicFrame macro="">
      <xdr:nvGraphicFramePr>
        <xdr:cNvPr id="20" name="Диаграмма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72</xdr:row>
      <xdr:rowOff>1</xdr:rowOff>
    </xdr:from>
    <xdr:to>
      <xdr:col>12</xdr:col>
      <xdr:colOff>389659</xdr:colOff>
      <xdr:row>97</xdr:row>
      <xdr:rowOff>60615</xdr:rowOff>
    </xdr:to>
    <xdr:graphicFrame macro="">
      <xdr:nvGraphicFramePr>
        <xdr:cNvPr id="21" name="Диаграмма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9525</xdr:colOff>
          <xdr:row>10</xdr:row>
          <xdr:rowOff>0</xdr:rowOff>
        </xdr:from>
        <xdr:to>
          <xdr:col>3</xdr:col>
          <xdr:colOff>9525</xdr:colOff>
          <xdr:row>10</xdr:row>
          <xdr:rowOff>0</xdr:rowOff>
        </xdr:to>
        <xdr:sp macro="" textlink="">
          <xdr:nvSpPr>
            <xdr:cNvPr id="22530" name="Object 2" hidden="1">
              <a:extLst>
                <a:ext uri="{63B3BB69-23CF-44E3-9099-C40C66FF867C}">
                  <a14:compatExt spid="_x0000_s225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13</xdr:row>
          <xdr:rowOff>0</xdr:rowOff>
        </xdr:from>
        <xdr:to>
          <xdr:col>3</xdr:col>
          <xdr:colOff>9525</xdr:colOff>
          <xdr:row>13</xdr:row>
          <xdr:rowOff>0</xdr:rowOff>
        </xdr:to>
        <xdr:sp macro="" textlink="">
          <xdr:nvSpPr>
            <xdr:cNvPr id="22536" name="Object 8" hidden="1">
              <a:extLst>
                <a:ext uri="{63B3BB69-23CF-44E3-9099-C40C66FF867C}">
                  <a14:compatExt spid="_x0000_s225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1133475</xdr:colOff>
          <xdr:row>13</xdr:row>
          <xdr:rowOff>0</xdr:rowOff>
        </xdr:from>
        <xdr:to>
          <xdr:col>3</xdr:col>
          <xdr:colOff>0</xdr:colOff>
          <xdr:row>13</xdr:row>
          <xdr:rowOff>0</xdr:rowOff>
        </xdr:to>
        <xdr:sp macro="" textlink="">
          <xdr:nvSpPr>
            <xdr:cNvPr id="22535" name="Object 7" hidden="1">
              <a:extLst>
                <a:ext uri="{63B3BB69-23CF-44E3-9099-C40C66FF867C}">
                  <a14:compatExt spid="_x0000_s225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2266950</xdr:colOff>
          <xdr:row>15</xdr:row>
          <xdr:rowOff>0</xdr:rowOff>
        </xdr:from>
        <xdr:to>
          <xdr:col>3</xdr:col>
          <xdr:colOff>0</xdr:colOff>
          <xdr:row>15</xdr:row>
          <xdr:rowOff>0</xdr:rowOff>
        </xdr:to>
        <xdr:sp macro="" textlink="">
          <xdr:nvSpPr>
            <xdr:cNvPr id="22538" name="Object 10" hidden="1">
              <a:extLst>
                <a:ext uri="{63B3BB69-23CF-44E3-9099-C40C66FF867C}">
                  <a14:compatExt spid="_x0000_s225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1971675</xdr:colOff>
          <xdr:row>27</xdr:row>
          <xdr:rowOff>9525</xdr:rowOff>
        </xdr:from>
        <xdr:to>
          <xdr:col>3</xdr:col>
          <xdr:colOff>0</xdr:colOff>
          <xdr:row>27</xdr:row>
          <xdr:rowOff>9525</xdr:rowOff>
        </xdr:to>
        <xdr:sp macro="" textlink="">
          <xdr:nvSpPr>
            <xdr:cNvPr id="22540" name="Object 12" hidden="1">
              <a:extLst>
                <a:ext uri="{63B3BB69-23CF-44E3-9099-C40C66FF867C}">
                  <a14:compatExt spid="_x0000_s225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9525</xdr:colOff>
          <xdr:row>29</xdr:row>
          <xdr:rowOff>9525</xdr:rowOff>
        </xdr:from>
        <xdr:to>
          <xdr:col>3</xdr:col>
          <xdr:colOff>9525</xdr:colOff>
          <xdr:row>29</xdr:row>
          <xdr:rowOff>19050</xdr:rowOff>
        </xdr:to>
        <xdr:sp macro="" textlink="">
          <xdr:nvSpPr>
            <xdr:cNvPr id="22542" name="Object 14" hidden="1">
              <a:extLst>
                <a:ext uri="{63B3BB69-23CF-44E3-9099-C40C66FF867C}">
                  <a14:compatExt spid="_x0000_s22542"/>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1</xdr:col>
      <xdr:colOff>161924</xdr:colOff>
      <xdr:row>4</xdr:row>
      <xdr:rowOff>114300</xdr:rowOff>
    </xdr:from>
    <xdr:to>
      <xdr:col>14</xdr:col>
      <xdr:colOff>238124</xdr:colOff>
      <xdr:row>30</xdr:row>
      <xdr:rowOff>57150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352425</xdr:colOff>
      <xdr:row>12</xdr:row>
      <xdr:rowOff>66676</xdr:rowOff>
    </xdr:from>
    <xdr:to>
      <xdr:col>21</xdr:col>
      <xdr:colOff>238125</xdr:colOff>
      <xdr:row>50</xdr:row>
      <xdr:rowOff>142876</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203200</xdr:colOff>
      <xdr:row>58</xdr:row>
      <xdr:rowOff>73024</xdr:rowOff>
    </xdr:from>
    <xdr:to>
      <xdr:col>21</xdr:col>
      <xdr:colOff>276225</xdr:colOff>
      <xdr:row>97</xdr:row>
      <xdr:rowOff>104774</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371475</xdr:colOff>
      <xdr:row>25</xdr:row>
      <xdr:rowOff>66675</xdr:rowOff>
    </xdr:from>
    <xdr:to>
      <xdr:col>21</xdr:col>
      <xdr:colOff>257175</xdr:colOff>
      <xdr:row>66</xdr:row>
      <xdr:rowOff>142876</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365125</xdr:colOff>
      <xdr:row>87</xdr:row>
      <xdr:rowOff>101599</xdr:rowOff>
    </xdr:from>
    <xdr:to>
      <xdr:col>21</xdr:col>
      <xdr:colOff>438150</xdr:colOff>
      <xdr:row>126</xdr:row>
      <xdr:rowOff>133349</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5.wmf"/><Relationship Id="rId3" Type="http://schemas.openxmlformats.org/officeDocument/2006/relationships/vmlDrawing" Target="../drawings/vmlDrawing4.vml"/><Relationship Id="rId7" Type="http://schemas.openxmlformats.org/officeDocument/2006/relationships/image" Target="../media/image2.wmf"/><Relationship Id="rId12" Type="http://schemas.openxmlformats.org/officeDocument/2006/relationships/oleObject" Target="../embeddings/oleObject5.bin"/><Relationship Id="rId2" Type="http://schemas.openxmlformats.org/officeDocument/2006/relationships/drawing" Target="../drawings/drawing6.xml"/><Relationship Id="rId1" Type="http://schemas.openxmlformats.org/officeDocument/2006/relationships/printerSettings" Target="../printerSettings/printerSettings12.bin"/><Relationship Id="rId6" Type="http://schemas.openxmlformats.org/officeDocument/2006/relationships/oleObject" Target="../embeddings/oleObject2.bin"/><Relationship Id="rId11" Type="http://schemas.openxmlformats.org/officeDocument/2006/relationships/image" Target="../media/image4.wmf"/><Relationship Id="rId5" Type="http://schemas.openxmlformats.org/officeDocument/2006/relationships/image" Target="../media/image1.wmf"/><Relationship Id="rId15" Type="http://schemas.openxmlformats.org/officeDocument/2006/relationships/image" Target="../media/image6.wmf"/><Relationship Id="rId10" Type="http://schemas.openxmlformats.org/officeDocument/2006/relationships/oleObject" Target="../embeddings/oleObject4.bin"/><Relationship Id="rId4" Type="http://schemas.openxmlformats.org/officeDocument/2006/relationships/oleObject" Target="../embeddings/oleObject1.bin"/><Relationship Id="rId9" Type="http://schemas.openxmlformats.org/officeDocument/2006/relationships/image" Target="../media/image3.wmf"/><Relationship Id="rId1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8" Type="http://schemas.openxmlformats.org/officeDocument/2006/relationships/oleObject" Target="../embeddings/oleObject9.bin"/><Relationship Id="rId13" Type="http://schemas.openxmlformats.org/officeDocument/2006/relationships/oleObject" Target="../embeddings/oleObject13.bin"/><Relationship Id="rId18" Type="http://schemas.openxmlformats.org/officeDocument/2006/relationships/oleObject" Target="../embeddings/oleObject16.bin"/><Relationship Id="rId26" Type="http://schemas.openxmlformats.org/officeDocument/2006/relationships/oleObject" Target="../embeddings/oleObject23.bin"/><Relationship Id="rId3" Type="http://schemas.openxmlformats.org/officeDocument/2006/relationships/vmlDrawing" Target="../drawings/vmlDrawing5.vml"/><Relationship Id="rId21" Type="http://schemas.openxmlformats.org/officeDocument/2006/relationships/oleObject" Target="../embeddings/oleObject18.bin"/><Relationship Id="rId7" Type="http://schemas.openxmlformats.org/officeDocument/2006/relationships/image" Target="../media/image4.wmf"/><Relationship Id="rId12" Type="http://schemas.openxmlformats.org/officeDocument/2006/relationships/oleObject" Target="../embeddings/oleObject12.bin"/><Relationship Id="rId17" Type="http://schemas.openxmlformats.org/officeDocument/2006/relationships/image" Target="../media/image2.wmf"/><Relationship Id="rId25" Type="http://schemas.openxmlformats.org/officeDocument/2006/relationships/oleObject" Target="../embeddings/oleObject22.bin"/><Relationship Id="rId2" Type="http://schemas.openxmlformats.org/officeDocument/2006/relationships/drawing" Target="../drawings/drawing11.xml"/><Relationship Id="rId16" Type="http://schemas.openxmlformats.org/officeDocument/2006/relationships/oleObject" Target="../embeddings/oleObject15.bin"/><Relationship Id="rId20" Type="http://schemas.openxmlformats.org/officeDocument/2006/relationships/oleObject" Target="../embeddings/oleObject17.bin"/><Relationship Id="rId29" Type="http://schemas.openxmlformats.org/officeDocument/2006/relationships/oleObject" Target="../embeddings/oleObject26.bin"/><Relationship Id="rId1" Type="http://schemas.openxmlformats.org/officeDocument/2006/relationships/printerSettings" Target="../printerSettings/printerSettings17.bin"/><Relationship Id="rId6" Type="http://schemas.openxmlformats.org/officeDocument/2006/relationships/oleObject" Target="../embeddings/oleObject8.bin"/><Relationship Id="rId11" Type="http://schemas.openxmlformats.org/officeDocument/2006/relationships/oleObject" Target="../embeddings/oleObject11.bin"/><Relationship Id="rId24" Type="http://schemas.openxmlformats.org/officeDocument/2006/relationships/oleObject" Target="../embeddings/oleObject21.bin"/><Relationship Id="rId5" Type="http://schemas.openxmlformats.org/officeDocument/2006/relationships/image" Target="../media/image3.wmf"/><Relationship Id="rId15" Type="http://schemas.openxmlformats.org/officeDocument/2006/relationships/image" Target="../media/image1.wmf"/><Relationship Id="rId23" Type="http://schemas.openxmlformats.org/officeDocument/2006/relationships/oleObject" Target="../embeddings/oleObject20.bin"/><Relationship Id="rId28" Type="http://schemas.openxmlformats.org/officeDocument/2006/relationships/oleObject" Target="../embeddings/oleObject25.bin"/><Relationship Id="rId10" Type="http://schemas.openxmlformats.org/officeDocument/2006/relationships/oleObject" Target="../embeddings/oleObject10.bin"/><Relationship Id="rId19" Type="http://schemas.openxmlformats.org/officeDocument/2006/relationships/image" Target="../media/image6.wmf"/><Relationship Id="rId4" Type="http://schemas.openxmlformats.org/officeDocument/2006/relationships/oleObject" Target="../embeddings/oleObject7.bin"/><Relationship Id="rId9" Type="http://schemas.openxmlformats.org/officeDocument/2006/relationships/image" Target="../media/image5.wmf"/><Relationship Id="rId14" Type="http://schemas.openxmlformats.org/officeDocument/2006/relationships/oleObject" Target="../embeddings/oleObject14.bin"/><Relationship Id="rId22" Type="http://schemas.openxmlformats.org/officeDocument/2006/relationships/oleObject" Target="../embeddings/oleObject19.bin"/><Relationship Id="rId27" Type="http://schemas.openxmlformats.org/officeDocument/2006/relationships/oleObject" Target="../embeddings/oleObject2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tabColor rgb="FFFFFF00"/>
  </sheetPr>
  <dimension ref="A1:S111"/>
  <sheetViews>
    <sheetView tabSelected="1" topLeftCell="B1" zoomScale="110" zoomScaleNormal="110" workbookViewId="0">
      <selection activeCell="D37" sqref="D37"/>
    </sheetView>
  </sheetViews>
  <sheetFormatPr defaultRowHeight="12.75" x14ac:dyDescent="0.2"/>
  <cols>
    <col min="1" max="1" width="20.140625" style="6" hidden="1" customWidth="1"/>
    <col min="2" max="2" width="6.7109375" style="6" customWidth="1"/>
    <col min="3" max="3" width="6.140625" style="54" customWidth="1"/>
    <col min="4" max="4" width="30" style="6" customWidth="1"/>
    <col min="5" max="5" width="20.28515625" style="6" customWidth="1"/>
    <col min="6" max="6" width="13.7109375" style="6" customWidth="1"/>
    <col min="7" max="7" width="11.5703125" style="6" customWidth="1"/>
    <col min="8" max="8" width="11.42578125" style="6" customWidth="1"/>
    <col min="9" max="9" width="12.5703125" style="6" customWidth="1"/>
    <col min="10" max="12" width="5" style="6" customWidth="1"/>
    <col min="13" max="13" width="4.7109375" style="6" customWidth="1"/>
    <col min="14" max="14" width="6.28515625" style="6" hidden="1" customWidth="1"/>
    <col min="15" max="15" width="8.140625" style="6" hidden="1" customWidth="1"/>
    <col min="16" max="16" width="9.140625" style="6" hidden="1" customWidth="1"/>
    <col min="17" max="17" width="12.5703125" style="6" hidden="1" customWidth="1"/>
    <col min="18" max="18" width="9.140625" style="6" hidden="1" customWidth="1"/>
    <col min="19" max="19" width="7.7109375" style="6" hidden="1" customWidth="1"/>
    <col min="20" max="20" width="9.140625" style="6" customWidth="1"/>
    <col min="21" max="16384" width="9.140625" style="6"/>
  </cols>
  <sheetData>
    <row r="1" spans="1:19" s="1" customFormat="1" ht="30.75" customHeight="1" thickBot="1" x14ac:dyDescent="0.25">
      <c r="A1" s="1">
        <v>16121112</v>
      </c>
      <c r="B1" s="2"/>
      <c r="C1" s="3"/>
      <c r="D1" s="2"/>
      <c r="F1" s="4" t="s">
        <v>0</v>
      </c>
      <c r="G1" s="5"/>
      <c r="H1" s="4" t="s">
        <v>1</v>
      </c>
      <c r="I1" s="5"/>
      <c r="Q1" s="301">
        <f>IFERROR(VLOOKUP(G1,Рабочий!M2:N600, 2,FALSE), 1)</f>
        <v>1</v>
      </c>
      <c r="R1" s="301">
        <f>IF(Q1=1,1000000,IF(Q1&lt;&gt;E3,2000000,0))</f>
        <v>1000000</v>
      </c>
      <c r="S1" s="290">
        <f>S24*100</f>
        <v>0</v>
      </c>
    </row>
    <row r="2" spans="1:19" ht="13.5" thickBot="1" x14ac:dyDescent="0.25">
      <c r="A2" s="6" t="s">
        <v>501</v>
      </c>
      <c r="B2" s="7"/>
      <c r="C2" s="8"/>
      <c r="D2" s="9"/>
      <c r="E2" s="9"/>
      <c r="F2" s="9"/>
      <c r="G2" s="300" t="str">
        <f>IF(Q1=1,"Учебного заведения с таким кодом не существует!!!","" )</f>
        <v>Учебного заведения с таким кодом не существует!!!</v>
      </c>
      <c r="H2" s="9"/>
      <c r="I2" s="9"/>
    </row>
    <row r="3" spans="1:19" s="10" customFormat="1" ht="30" customHeight="1" thickBot="1" x14ac:dyDescent="0.25">
      <c r="B3" s="510" t="s">
        <v>2</v>
      </c>
      <c r="C3" s="511"/>
      <c r="D3" s="512"/>
      <c r="E3" s="513"/>
      <c r="F3" s="514"/>
      <c r="G3" s="514"/>
      <c r="H3" s="514"/>
      <c r="I3" s="515"/>
    </row>
    <row r="4" spans="1:19" ht="13.5" customHeight="1" x14ac:dyDescent="0.2">
      <c r="B4" s="7"/>
      <c r="C4" s="11"/>
      <c r="D4" s="302" t="str">
        <f>IF(AND(E3&lt;&gt;Q1, Q1&lt;&gt;1),"Введенный код школы соответсвует: ", "")</f>
        <v/>
      </c>
      <c r="E4" s="292"/>
      <c r="F4" s="292" t="str">
        <f>IF(D4&lt;&gt;"", Q1, "")</f>
        <v/>
      </c>
      <c r="G4" s="12"/>
      <c r="H4" s="12"/>
      <c r="I4" s="12"/>
    </row>
    <row r="5" spans="1:19" ht="14.25" customHeight="1" x14ac:dyDescent="0.25">
      <c r="A5" s="311">
        <f ca="1">Ответы_учащихся!E12+S1+A22+R1</f>
        <v>1000000</v>
      </c>
      <c r="B5" s="13"/>
      <c r="C5" s="14"/>
      <c r="D5" s="303" t="str">
        <f ca="1">IF(AND(A22&gt;0,Ответы_учащихся!AU6 ="Да" ), "Заполнять список класса нужно с первой строки и без пропусков!!!", "")</f>
        <v/>
      </c>
      <c r="H5" s="294" t="s">
        <v>101</v>
      </c>
      <c r="I5" s="9"/>
    </row>
    <row r="6" spans="1:19" ht="14.25" customHeight="1" x14ac:dyDescent="0.25">
      <c r="B6" s="13"/>
      <c r="C6" s="14"/>
      <c r="D6" s="304" t="str">
        <f>IF(AND(S1&gt;0,Ответы_учащихся!AU6="Да"), "В списке класса не должно быть красных(пустых полей). Заполните их!!!","")</f>
        <v/>
      </c>
      <c r="H6" s="294"/>
      <c r="I6" s="9"/>
      <c r="M6" s="15"/>
      <c r="N6" s="6" t="s">
        <v>17</v>
      </c>
    </row>
    <row r="7" spans="1:19" ht="15" customHeight="1" x14ac:dyDescent="0.25">
      <c r="A7" s="6">
        <v>44</v>
      </c>
      <c r="B7" s="13"/>
      <c r="C7" s="14"/>
      <c r="D7" s="291"/>
      <c r="H7" s="294"/>
      <c r="I7" s="9"/>
      <c r="N7" s="15" t="s">
        <v>1043</v>
      </c>
    </row>
    <row r="8" spans="1:19" ht="12.75" customHeight="1" x14ac:dyDescent="0.25">
      <c r="B8" s="516" t="s">
        <v>121</v>
      </c>
      <c r="C8" s="517"/>
      <c r="D8" s="517"/>
      <c r="E8" s="517"/>
      <c r="F8" s="517"/>
      <c r="G8" s="517"/>
      <c r="H8" s="517"/>
      <c r="I8" s="517"/>
      <c r="N8" s="15" t="s">
        <v>1044</v>
      </c>
    </row>
    <row r="9" spans="1:19" ht="12.75" customHeight="1" x14ac:dyDescent="0.25">
      <c r="B9" s="16" t="s">
        <v>3</v>
      </c>
      <c r="C9" s="17" t="s">
        <v>4</v>
      </c>
      <c r="D9" s="16" t="s">
        <v>5</v>
      </c>
      <c r="E9" s="16"/>
      <c r="F9" s="16" t="s">
        <v>6</v>
      </c>
      <c r="G9" s="18" t="s">
        <v>7</v>
      </c>
      <c r="H9" s="19" t="s">
        <v>8</v>
      </c>
      <c r="I9" s="20" t="s">
        <v>9</v>
      </c>
      <c r="N9" s="15" t="s">
        <v>1045</v>
      </c>
    </row>
    <row r="10" spans="1:19" x14ac:dyDescent="0.2">
      <c r="A10" s="6">
        <v>1</v>
      </c>
      <c r="B10" s="518" t="s">
        <v>10</v>
      </c>
      <c r="C10" s="519" t="s">
        <v>11</v>
      </c>
      <c r="D10" s="520" t="s">
        <v>12</v>
      </c>
      <c r="E10" s="521" t="s">
        <v>13</v>
      </c>
      <c r="F10" s="518" t="s">
        <v>14</v>
      </c>
      <c r="G10" s="520" t="s">
        <v>15</v>
      </c>
      <c r="H10" s="520"/>
      <c r="I10" s="525" t="s">
        <v>932</v>
      </c>
      <c r="N10" s="15" t="s">
        <v>1046</v>
      </c>
    </row>
    <row r="11" spans="1:19" ht="17.25" customHeight="1" x14ac:dyDescent="0.2">
      <c r="B11" s="518"/>
      <c r="C11" s="519"/>
      <c r="D11" s="520"/>
      <c r="E11" s="522"/>
      <c r="F11" s="524"/>
      <c r="G11" s="520"/>
      <c r="H11" s="520"/>
      <c r="I11" s="525"/>
      <c r="N11" s="15" t="s">
        <v>1047</v>
      </c>
    </row>
    <row r="12" spans="1:19" ht="13.5" customHeight="1" x14ac:dyDescent="0.2">
      <c r="B12" s="518"/>
      <c r="C12" s="519"/>
      <c r="D12" s="520"/>
      <c r="E12" s="522"/>
      <c r="F12" s="524"/>
      <c r="G12" s="520"/>
      <c r="H12" s="520"/>
      <c r="I12" s="525"/>
      <c r="J12" s="21"/>
      <c r="K12" s="21"/>
      <c r="L12" s="21"/>
      <c r="N12" s="15" t="s">
        <v>1048</v>
      </c>
    </row>
    <row r="13" spans="1:19" x14ac:dyDescent="0.2">
      <c r="B13" s="518"/>
      <c r="C13" s="519"/>
      <c r="D13" s="520"/>
      <c r="E13" s="523"/>
      <c r="F13" s="524"/>
      <c r="G13" s="520"/>
      <c r="H13" s="520"/>
      <c r="I13" s="525"/>
      <c r="J13" s="21"/>
      <c r="K13" s="21"/>
      <c r="L13" s="21"/>
      <c r="N13" s="15" t="s">
        <v>1049</v>
      </c>
    </row>
    <row r="14" spans="1:19" hidden="1" x14ac:dyDescent="0.2">
      <c r="B14" s="22"/>
      <c r="C14" s="23"/>
      <c r="D14" s="24"/>
      <c r="E14" s="25"/>
      <c r="F14" s="26"/>
      <c r="G14" s="27"/>
      <c r="H14" s="28"/>
      <c r="I14" s="29"/>
      <c r="J14" s="21"/>
      <c r="K14" s="21"/>
      <c r="L14" s="21"/>
      <c r="N14" s="15" t="s">
        <v>1050</v>
      </c>
    </row>
    <row r="15" spans="1:19" hidden="1" x14ac:dyDescent="0.2">
      <c r="B15" s="22"/>
      <c r="C15" s="23"/>
      <c r="D15" s="24"/>
      <c r="E15" s="25"/>
      <c r="F15" s="26"/>
      <c r="G15" s="27"/>
      <c r="H15" s="28"/>
      <c r="I15" s="29"/>
      <c r="J15" s="21"/>
      <c r="K15" s="21"/>
      <c r="L15" s="21"/>
      <c r="N15" s="15" t="s">
        <v>1051</v>
      </c>
    </row>
    <row r="16" spans="1:19" hidden="1" x14ac:dyDescent="0.2">
      <c r="B16" s="22"/>
      <c r="C16" s="23"/>
      <c r="D16" s="24"/>
      <c r="E16" s="25"/>
      <c r="F16" s="26"/>
      <c r="G16" s="27"/>
      <c r="H16" s="28"/>
      <c r="I16" s="29"/>
      <c r="J16" s="21"/>
      <c r="K16" s="21"/>
      <c r="L16" s="21"/>
      <c r="N16" s="15" t="s">
        <v>1052</v>
      </c>
    </row>
    <row r="17" spans="1:19" hidden="1" x14ac:dyDescent="0.2">
      <c r="B17" s="22"/>
      <c r="C17" s="23"/>
      <c r="D17" s="24"/>
      <c r="E17" s="25"/>
      <c r="F17" s="26"/>
      <c r="G17" s="27"/>
      <c r="H17" s="28"/>
      <c r="I17" s="29"/>
      <c r="J17" s="21"/>
      <c r="K17" s="21"/>
      <c r="L17" s="21"/>
      <c r="N17" s="15" t="s">
        <v>1053</v>
      </c>
    </row>
    <row r="18" spans="1:19" hidden="1" x14ac:dyDescent="0.2">
      <c r="B18" s="22"/>
      <c r="C18" s="23"/>
      <c r="D18" s="24"/>
      <c r="E18" s="25"/>
      <c r="F18" s="26"/>
      <c r="G18" s="27"/>
      <c r="H18" s="28"/>
      <c r="I18" s="29"/>
      <c r="J18" s="21"/>
      <c r="K18" s="21"/>
      <c r="L18" s="21"/>
      <c r="M18" s="15"/>
      <c r="N18" s="15" t="s">
        <v>1054</v>
      </c>
    </row>
    <row r="19" spans="1:19" hidden="1" x14ac:dyDescent="0.2">
      <c r="B19" s="22"/>
      <c r="C19" s="23"/>
      <c r="D19" s="24"/>
      <c r="E19" s="25"/>
      <c r="F19" s="26"/>
      <c r="G19" s="27"/>
      <c r="H19" s="28"/>
      <c r="I19" s="29"/>
      <c r="J19" s="21"/>
      <c r="K19" s="21"/>
      <c r="L19" s="21"/>
      <c r="M19" s="15"/>
      <c r="N19" s="15" t="s">
        <v>1055</v>
      </c>
    </row>
    <row r="20" spans="1:19" hidden="1" x14ac:dyDescent="0.2">
      <c r="B20" s="22"/>
      <c r="C20" s="23"/>
      <c r="D20" s="24"/>
      <c r="E20" s="25"/>
      <c r="F20" s="26"/>
      <c r="G20" s="27"/>
      <c r="H20" s="28"/>
      <c r="I20" s="29"/>
      <c r="J20" s="21"/>
      <c r="K20" s="21"/>
      <c r="L20" s="21"/>
      <c r="M20" s="15"/>
      <c r="N20" s="15" t="s">
        <v>1056</v>
      </c>
    </row>
    <row r="21" spans="1:19" hidden="1" x14ac:dyDescent="0.2">
      <c r="B21" s="22"/>
      <c r="C21" s="23"/>
      <c r="D21" s="24"/>
      <c r="E21" s="25"/>
      <c r="F21" s="26"/>
      <c r="G21" s="27"/>
      <c r="H21" s="28"/>
      <c r="I21" s="29"/>
      <c r="J21" s="21"/>
      <c r="K21" s="21"/>
      <c r="L21" s="21"/>
      <c r="M21" s="15"/>
      <c r="N21" s="15" t="s">
        <v>1057</v>
      </c>
    </row>
    <row r="22" spans="1:19" hidden="1" x14ac:dyDescent="0.2">
      <c r="A22" s="289">
        <f ca="1">ABS(A23-A24) * 10000</f>
        <v>0</v>
      </c>
      <c r="B22" s="22"/>
      <c r="C22" s="23"/>
      <c r="D22" s="24"/>
      <c r="E22" s="25"/>
      <c r="F22" s="26"/>
      <c r="G22" s="27"/>
      <c r="H22" s="28"/>
      <c r="I22" s="29"/>
      <c r="J22" s="21"/>
      <c r="K22" s="21"/>
      <c r="L22" s="21"/>
      <c r="M22" s="15"/>
      <c r="N22" s="15" t="s">
        <v>1058</v>
      </c>
    </row>
    <row r="23" spans="1:19" hidden="1" x14ac:dyDescent="0.2">
      <c r="A23" s="6">
        <f>COUNTA(D25:D10000)</f>
        <v>0</v>
      </c>
      <c r="B23" s="22"/>
      <c r="C23" s="23"/>
      <c r="D23" s="24"/>
      <c r="E23" s="25"/>
      <c r="F23" s="26"/>
      <c r="G23" s="27"/>
      <c r="H23" s="28"/>
      <c r="I23" s="29"/>
      <c r="J23" s="21"/>
      <c r="K23" s="21"/>
      <c r="L23" s="21"/>
      <c r="M23" s="15"/>
      <c r="N23" s="15" t="s">
        <v>1059</v>
      </c>
    </row>
    <row r="24" spans="1:19" hidden="1" x14ac:dyDescent="0.2">
      <c r="A24" s="6">
        <f ca="1">IF($A$23=0,0,COUNTA(OFFSET($D$25,0,0,$A$23,1)))</f>
        <v>0</v>
      </c>
      <c r="B24" s="30"/>
      <c r="C24" s="31"/>
      <c r="D24" s="32"/>
      <c r="E24" s="33"/>
      <c r="F24" s="34"/>
      <c r="G24" s="35"/>
      <c r="H24" s="36"/>
      <c r="I24" s="37"/>
      <c r="J24" s="21"/>
      <c r="K24" s="21"/>
      <c r="L24" s="21"/>
      <c r="M24" s="15"/>
      <c r="N24" s="15" t="s">
        <v>1060</v>
      </c>
      <c r="S24" s="6">
        <f>SUM(S25:S64)</f>
        <v>0</v>
      </c>
    </row>
    <row r="25" spans="1:19" x14ac:dyDescent="0.2">
      <c r="B25" s="38">
        <v>1</v>
      </c>
      <c r="C25" s="39"/>
      <c r="D25" s="40"/>
      <c r="E25" s="41" t="str">
        <f>IF(AND($G$1&lt;&gt;"",$I$1&lt;&gt;"",C25&lt;&gt;"",D25&lt;&gt;""),CONCATENATE($G$1,"-",$I$1,"-",TEXT(C25,"00")),"")</f>
        <v/>
      </c>
      <c r="F25" s="42"/>
      <c r="G25" s="43"/>
      <c r="H25" s="44"/>
      <c r="I25" s="45"/>
      <c r="J25" s="21"/>
      <c r="K25" s="21"/>
      <c r="L25" s="21"/>
      <c r="M25" s="15"/>
      <c r="N25" s="15" t="s">
        <v>1061</v>
      </c>
      <c r="S25" s="6">
        <f t="shared" ref="S25:S62" si="0">IF(ISBLANK(C25),0,(IF(COUNTA($C25:$D25)+COUNTA($F25:$I25)&lt;&gt;6,1,0)))</f>
        <v>0</v>
      </c>
    </row>
    <row r="26" spans="1:19" x14ac:dyDescent="0.2">
      <c r="B26" s="46">
        <v>2</v>
      </c>
      <c r="C26" s="47"/>
      <c r="D26" s="48"/>
      <c r="E26" s="49" t="str">
        <f t="shared" ref="E26:E64" si="1">IF(AND($G$1&lt;&gt;"",$I$1&lt;&gt;"",C26&lt;&gt;"",D26&lt;&gt;""),CONCATENATE($G$1,"-",$I$1,"-",TEXT(C26,"00")),"")</f>
        <v/>
      </c>
      <c r="F26" s="50"/>
      <c r="G26" s="51"/>
      <c r="H26" s="44"/>
      <c r="I26" s="45"/>
      <c r="J26" s="21"/>
      <c r="K26" s="21"/>
      <c r="L26" s="21"/>
      <c r="M26" s="15"/>
      <c r="N26" s="15" t="s">
        <v>1062</v>
      </c>
      <c r="S26" s="6">
        <f t="shared" si="0"/>
        <v>0</v>
      </c>
    </row>
    <row r="27" spans="1:19" x14ac:dyDescent="0.2">
      <c r="B27" s="38">
        <v>3</v>
      </c>
      <c r="C27" s="47"/>
      <c r="D27" s="48"/>
      <c r="E27" s="49" t="str">
        <f t="shared" si="1"/>
        <v/>
      </c>
      <c r="F27" s="50"/>
      <c r="G27" s="51"/>
      <c r="H27" s="44"/>
      <c r="I27" s="45"/>
      <c r="J27" s="21"/>
      <c r="K27" s="21"/>
      <c r="L27" s="21"/>
      <c r="M27" s="15"/>
      <c r="N27" s="15" t="s">
        <v>1063</v>
      </c>
      <c r="S27" s="6">
        <f t="shared" si="0"/>
        <v>0</v>
      </c>
    </row>
    <row r="28" spans="1:19" x14ac:dyDescent="0.2">
      <c r="B28" s="46">
        <v>4</v>
      </c>
      <c r="C28" s="47"/>
      <c r="D28" s="48"/>
      <c r="E28" s="49" t="str">
        <f t="shared" si="1"/>
        <v/>
      </c>
      <c r="F28" s="50"/>
      <c r="G28" s="51"/>
      <c r="H28" s="44"/>
      <c r="I28" s="45"/>
      <c r="J28" s="21"/>
      <c r="K28" s="21"/>
      <c r="L28" s="21"/>
      <c r="M28" s="15"/>
      <c r="N28" s="15" t="s">
        <v>1064</v>
      </c>
      <c r="S28" s="6">
        <f t="shared" si="0"/>
        <v>0</v>
      </c>
    </row>
    <row r="29" spans="1:19" x14ac:dyDescent="0.2">
      <c r="B29" s="38">
        <v>5</v>
      </c>
      <c r="C29" s="47"/>
      <c r="D29" s="48"/>
      <c r="E29" s="49" t="str">
        <f t="shared" si="1"/>
        <v/>
      </c>
      <c r="F29" s="50"/>
      <c r="G29" s="51"/>
      <c r="H29" s="44"/>
      <c r="I29" s="45"/>
      <c r="J29" s="21"/>
      <c r="K29" s="21"/>
      <c r="L29" s="21"/>
      <c r="M29" s="15"/>
      <c r="N29" s="15" t="s">
        <v>1065</v>
      </c>
      <c r="S29" s="6">
        <f t="shared" si="0"/>
        <v>0</v>
      </c>
    </row>
    <row r="30" spans="1:19" x14ac:dyDescent="0.2">
      <c r="B30" s="46">
        <v>6</v>
      </c>
      <c r="C30" s="47"/>
      <c r="D30" s="48"/>
      <c r="E30" s="49" t="str">
        <f t="shared" si="1"/>
        <v/>
      </c>
      <c r="F30" s="50"/>
      <c r="G30" s="51"/>
      <c r="H30" s="44"/>
      <c r="I30" s="45"/>
      <c r="J30" s="21"/>
      <c r="K30" s="21"/>
      <c r="L30" s="21"/>
      <c r="M30" s="15"/>
      <c r="N30" s="15" t="s">
        <v>1066</v>
      </c>
      <c r="S30" s="6">
        <f t="shared" si="0"/>
        <v>0</v>
      </c>
    </row>
    <row r="31" spans="1:19" x14ac:dyDescent="0.2">
      <c r="B31" s="38">
        <v>7</v>
      </c>
      <c r="C31" s="47"/>
      <c r="D31" s="48"/>
      <c r="E31" s="49" t="str">
        <f t="shared" si="1"/>
        <v/>
      </c>
      <c r="F31" s="50"/>
      <c r="G31" s="51"/>
      <c r="H31" s="44"/>
      <c r="I31" s="45"/>
      <c r="J31" s="21"/>
      <c r="K31" s="21"/>
      <c r="L31" s="21"/>
      <c r="M31" s="15"/>
      <c r="N31" s="15" t="s">
        <v>1067</v>
      </c>
      <c r="S31" s="6">
        <f t="shared" si="0"/>
        <v>0</v>
      </c>
    </row>
    <row r="32" spans="1:19" x14ac:dyDescent="0.2">
      <c r="B32" s="46">
        <v>8</v>
      </c>
      <c r="C32" s="47"/>
      <c r="D32" s="48"/>
      <c r="E32" s="49" t="str">
        <f t="shared" si="1"/>
        <v/>
      </c>
      <c r="F32" s="50"/>
      <c r="G32" s="51"/>
      <c r="H32" s="44"/>
      <c r="I32" s="45"/>
      <c r="J32" s="21"/>
      <c r="K32" s="21"/>
      <c r="L32" s="21"/>
      <c r="M32" s="15"/>
      <c r="N32" s="15" t="s">
        <v>1068</v>
      </c>
      <c r="S32" s="6">
        <f t="shared" si="0"/>
        <v>0</v>
      </c>
    </row>
    <row r="33" spans="2:19" x14ac:dyDescent="0.2">
      <c r="B33" s="38">
        <v>9</v>
      </c>
      <c r="C33" s="47"/>
      <c r="D33" s="48"/>
      <c r="E33" s="49" t="str">
        <f t="shared" si="1"/>
        <v/>
      </c>
      <c r="F33" s="50"/>
      <c r="G33" s="51"/>
      <c r="H33" s="44"/>
      <c r="I33" s="45"/>
      <c r="J33" s="21"/>
      <c r="K33" s="21"/>
      <c r="L33" s="21"/>
      <c r="M33" s="15"/>
      <c r="N33" s="15" t="s">
        <v>1069</v>
      </c>
      <c r="S33" s="6">
        <f t="shared" si="0"/>
        <v>0</v>
      </c>
    </row>
    <row r="34" spans="2:19" x14ac:dyDescent="0.2">
      <c r="B34" s="46">
        <v>10</v>
      </c>
      <c r="C34" s="47"/>
      <c r="D34" s="48"/>
      <c r="E34" s="49" t="str">
        <f t="shared" si="1"/>
        <v/>
      </c>
      <c r="F34" s="50"/>
      <c r="G34" s="51"/>
      <c r="H34" s="44"/>
      <c r="I34" s="45"/>
      <c r="J34" s="21"/>
      <c r="K34" s="21"/>
      <c r="L34" s="21"/>
      <c r="M34" s="15"/>
      <c r="N34" s="15" t="s">
        <v>1070</v>
      </c>
      <c r="S34" s="6">
        <f t="shared" si="0"/>
        <v>0</v>
      </c>
    </row>
    <row r="35" spans="2:19" x14ac:dyDescent="0.2">
      <c r="B35" s="38">
        <v>11</v>
      </c>
      <c r="C35" s="47"/>
      <c r="D35" s="48"/>
      <c r="E35" s="49" t="str">
        <f t="shared" si="1"/>
        <v/>
      </c>
      <c r="F35" s="50"/>
      <c r="G35" s="51"/>
      <c r="H35" s="44"/>
      <c r="I35" s="45"/>
      <c r="J35" s="21"/>
      <c r="K35" s="21"/>
      <c r="L35" s="21"/>
      <c r="M35" s="15"/>
      <c r="N35" s="15" t="s">
        <v>1071</v>
      </c>
      <c r="S35" s="6">
        <f t="shared" si="0"/>
        <v>0</v>
      </c>
    </row>
    <row r="36" spans="2:19" x14ac:dyDescent="0.2">
      <c r="B36" s="46">
        <v>12</v>
      </c>
      <c r="C36" s="47"/>
      <c r="D36" s="48"/>
      <c r="E36" s="49" t="str">
        <f t="shared" si="1"/>
        <v/>
      </c>
      <c r="F36" s="50"/>
      <c r="G36" s="51"/>
      <c r="H36" s="44"/>
      <c r="I36" s="45"/>
      <c r="J36" s="21"/>
      <c r="K36" s="21"/>
      <c r="L36" s="21"/>
      <c r="M36" s="15"/>
      <c r="S36" s="6">
        <f t="shared" si="0"/>
        <v>0</v>
      </c>
    </row>
    <row r="37" spans="2:19" x14ac:dyDescent="0.2">
      <c r="B37" s="38">
        <v>13</v>
      </c>
      <c r="C37" s="47"/>
      <c r="D37" s="48"/>
      <c r="E37" s="49" t="str">
        <f t="shared" si="1"/>
        <v/>
      </c>
      <c r="F37" s="50"/>
      <c r="G37" s="51"/>
      <c r="H37" s="44"/>
      <c r="I37" s="45"/>
      <c r="J37" s="21"/>
      <c r="K37" s="21"/>
      <c r="L37" s="21"/>
      <c r="M37" s="15"/>
      <c r="S37" s="6">
        <f t="shared" si="0"/>
        <v>0</v>
      </c>
    </row>
    <row r="38" spans="2:19" x14ac:dyDescent="0.2">
      <c r="B38" s="46">
        <v>14</v>
      </c>
      <c r="C38" s="47"/>
      <c r="D38" s="48"/>
      <c r="E38" s="49" t="str">
        <f t="shared" si="1"/>
        <v/>
      </c>
      <c r="F38" s="50"/>
      <c r="G38" s="51"/>
      <c r="H38" s="44"/>
      <c r="I38" s="45"/>
      <c r="J38" s="21"/>
      <c r="K38" s="21"/>
      <c r="L38" s="21"/>
      <c r="M38" s="15"/>
      <c r="S38" s="6">
        <f t="shared" si="0"/>
        <v>0</v>
      </c>
    </row>
    <row r="39" spans="2:19" x14ac:dyDescent="0.2">
      <c r="B39" s="38">
        <v>15</v>
      </c>
      <c r="C39" s="47"/>
      <c r="D39" s="48"/>
      <c r="E39" s="49" t="str">
        <f t="shared" si="1"/>
        <v/>
      </c>
      <c r="F39" s="50"/>
      <c r="G39" s="51"/>
      <c r="H39" s="44"/>
      <c r="I39" s="45"/>
      <c r="J39" s="21"/>
      <c r="K39" s="21"/>
      <c r="L39" s="21"/>
      <c r="M39" s="15"/>
      <c r="S39" s="6">
        <f t="shared" si="0"/>
        <v>0</v>
      </c>
    </row>
    <row r="40" spans="2:19" x14ac:dyDescent="0.2">
      <c r="B40" s="46">
        <v>16</v>
      </c>
      <c r="C40" s="47"/>
      <c r="D40" s="48"/>
      <c r="E40" s="49" t="str">
        <f t="shared" si="1"/>
        <v/>
      </c>
      <c r="F40" s="50"/>
      <c r="G40" s="51"/>
      <c r="H40" s="44"/>
      <c r="I40" s="45"/>
      <c r="J40" s="21"/>
      <c r="K40" s="21"/>
      <c r="L40" s="21"/>
      <c r="M40" s="15"/>
      <c r="S40" s="6">
        <f t="shared" si="0"/>
        <v>0</v>
      </c>
    </row>
    <row r="41" spans="2:19" x14ac:dyDescent="0.2">
      <c r="B41" s="38">
        <v>17</v>
      </c>
      <c r="C41" s="47"/>
      <c r="D41" s="48"/>
      <c r="E41" s="49" t="str">
        <f t="shared" si="1"/>
        <v/>
      </c>
      <c r="F41" s="50"/>
      <c r="G41" s="51"/>
      <c r="H41" s="44"/>
      <c r="I41" s="45"/>
      <c r="J41" s="21"/>
      <c r="K41" s="21"/>
      <c r="L41" s="21"/>
      <c r="M41" s="15"/>
      <c r="S41" s="6">
        <f t="shared" si="0"/>
        <v>0</v>
      </c>
    </row>
    <row r="42" spans="2:19" x14ac:dyDescent="0.2">
      <c r="B42" s="46">
        <v>18</v>
      </c>
      <c r="C42" s="47"/>
      <c r="D42" s="48"/>
      <c r="E42" s="49" t="str">
        <f t="shared" si="1"/>
        <v/>
      </c>
      <c r="F42" s="50"/>
      <c r="G42" s="51"/>
      <c r="H42" s="44"/>
      <c r="I42" s="45"/>
      <c r="J42" s="21"/>
      <c r="K42" s="21"/>
      <c r="L42" s="21"/>
      <c r="M42" s="15"/>
      <c r="S42" s="6">
        <f t="shared" si="0"/>
        <v>0</v>
      </c>
    </row>
    <row r="43" spans="2:19" x14ac:dyDescent="0.2">
      <c r="B43" s="38">
        <v>19</v>
      </c>
      <c r="C43" s="47"/>
      <c r="D43" s="48"/>
      <c r="E43" s="49" t="str">
        <f t="shared" si="1"/>
        <v/>
      </c>
      <c r="F43" s="50"/>
      <c r="G43" s="51"/>
      <c r="H43" s="44"/>
      <c r="I43" s="45"/>
      <c r="J43" s="21"/>
      <c r="K43" s="21"/>
      <c r="L43" s="21"/>
      <c r="M43" s="15"/>
      <c r="S43" s="6">
        <f t="shared" si="0"/>
        <v>0</v>
      </c>
    </row>
    <row r="44" spans="2:19" x14ac:dyDescent="0.2">
      <c r="B44" s="46">
        <v>20</v>
      </c>
      <c r="C44" s="47"/>
      <c r="D44" s="48"/>
      <c r="E44" s="49" t="str">
        <f t="shared" ref="E44:E62" si="2">IF(AND($G$1&lt;&gt;"",$I$1&lt;&gt;"",C44&lt;&gt;"",D44&lt;&gt;""),CONCATENATE($G$1,"-",$I$1,"-",TEXT(C44,"00")),"")</f>
        <v/>
      </c>
      <c r="F44" s="50"/>
      <c r="G44" s="51"/>
      <c r="H44" s="44"/>
      <c r="I44" s="45"/>
      <c r="J44" s="21"/>
      <c r="K44" s="21"/>
      <c r="L44" s="21"/>
      <c r="M44" s="15"/>
      <c r="S44" s="6">
        <f t="shared" si="0"/>
        <v>0</v>
      </c>
    </row>
    <row r="45" spans="2:19" x14ac:dyDescent="0.2">
      <c r="B45" s="38">
        <v>21</v>
      </c>
      <c r="C45" s="47"/>
      <c r="D45" s="48"/>
      <c r="E45" s="49" t="str">
        <f t="shared" si="2"/>
        <v/>
      </c>
      <c r="F45" s="50"/>
      <c r="G45" s="51"/>
      <c r="H45" s="44"/>
      <c r="I45" s="45"/>
      <c r="J45" s="21"/>
      <c r="K45" s="21"/>
      <c r="L45" s="21"/>
      <c r="M45" s="15"/>
      <c r="S45" s="6">
        <f t="shared" si="0"/>
        <v>0</v>
      </c>
    </row>
    <row r="46" spans="2:19" x14ac:dyDescent="0.2">
      <c r="B46" s="46">
        <v>22</v>
      </c>
      <c r="C46" s="47"/>
      <c r="D46" s="48"/>
      <c r="E46" s="49" t="str">
        <f t="shared" si="2"/>
        <v/>
      </c>
      <c r="F46" s="50"/>
      <c r="G46" s="51"/>
      <c r="H46" s="44"/>
      <c r="I46" s="45"/>
      <c r="J46" s="21"/>
      <c r="K46" s="21"/>
      <c r="L46" s="21"/>
      <c r="M46" s="15"/>
      <c r="S46" s="6">
        <f t="shared" si="0"/>
        <v>0</v>
      </c>
    </row>
    <row r="47" spans="2:19" x14ac:dyDescent="0.2">
      <c r="B47" s="38">
        <v>23</v>
      </c>
      <c r="C47" s="47"/>
      <c r="D47" s="48"/>
      <c r="E47" s="49" t="str">
        <f t="shared" si="2"/>
        <v/>
      </c>
      <c r="F47" s="50"/>
      <c r="G47" s="51"/>
      <c r="H47" s="44"/>
      <c r="I47" s="45"/>
      <c r="J47" s="21"/>
      <c r="K47" s="21"/>
      <c r="L47" s="21"/>
      <c r="M47" s="15"/>
      <c r="S47" s="6">
        <f t="shared" si="0"/>
        <v>0</v>
      </c>
    </row>
    <row r="48" spans="2:19" x14ac:dyDescent="0.2">
      <c r="B48" s="46">
        <v>24</v>
      </c>
      <c r="C48" s="47"/>
      <c r="D48" s="48"/>
      <c r="E48" s="49" t="str">
        <f t="shared" si="2"/>
        <v/>
      </c>
      <c r="F48" s="50"/>
      <c r="G48" s="51"/>
      <c r="H48" s="44"/>
      <c r="I48" s="45"/>
      <c r="J48" s="21"/>
      <c r="K48" s="21"/>
      <c r="L48" s="21"/>
      <c r="M48" s="15"/>
      <c r="S48" s="6">
        <f t="shared" si="0"/>
        <v>0</v>
      </c>
    </row>
    <row r="49" spans="2:19" x14ac:dyDescent="0.2">
      <c r="B49" s="38">
        <v>25</v>
      </c>
      <c r="C49" s="47"/>
      <c r="D49" s="48"/>
      <c r="E49" s="49" t="str">
        <f t="shared" si="2"/>
        <v/>
      </c>
      <c r="F49" s="50"/>
      <c r="G49" s="51"/>
      <c r="H49" s="44"/>
      <c r="I49" s="45"/>
      <c r="J49" s="21"/>
      <c r="K49" s="21"/>
      <c r="L49" s="21"/>
      <c r="M49" s="15"/>
      <c r="S49" s="6">
        <f t="shared" si="0"/>
        <v>0</v>
      </c>
    </row>
    <row r="50" spans="2:19" x14ac:dyDescent="0.2">
      <c r="B50" s="46">
        <v>26</v>
      </c>
      <c r="C50" s="47"/>
      <c r="D50" s="48"/>
      <c r="E50" s="49" t="str">
        <f t="shared" si="2"/>
        <v/>
      </c>
      <c r="F50" s="50"/>
      <c r="G50" s="51"/>
      <c r="H50" s="44"/>
      <c r="I50" s="45"/>
      <c r="J50" s="21"/>
      <c r="K50" s="21"/>
      <c r="L50" s="21"/>
      <c r="M50" s="15"/>
      <c r="S50" s="6">
        <f t="shared" si="0"/>
        <v>0</v>
      </c>
    </row>
    <row r="51" spans="2:19" x14ac:dyDescent="0.2">
      <c r="B51" s="38">
        <v>27</v>
      </c>
      <c r="C51" s="47"/>
      <c r="D51" s="48"/>
      <c r="E51" s="49" t="str">
        <f t="shared" si="2"/>
        <v/>
      </c>
      <c r="F51" s="50"/>
      <c r="G51" s="51"/>
      <c r="H51" s="44"/>
      <c r="I51" s="45"/>
      <c r="J51" s="21"/>
      <c r="K51" s="21"/>
      <c r="L51" s="21"/>
      <c r="M51" s="15"/>
      <c r="S51" s="6">
        <f t="shared" si="0"/>
        <v>0</v>
      </c>
    </row>
    <row r="52" spans="2:19" x14ac:dyDescent="0.2">
      <c r="B52" s="46">
        <v>28</v>
      </c>
      <c r="C52" s="47"/>
      <c r="D52" s="48"/>
      <c r="E52" s="49" t="str">
        <f t="shared" si="2"/>
        <v/>
      </c>
      <c r="F52" s="50"/>
      <c r="G52" s="51"/>
      <c r="H52" s="44"/>
      <c r="I52" s="45"/>
      <c r="J52" s="21"/>
      <c r="K52" s="21"/>
      <c r="L52" s="21"/>
      <c r="M52" s="15"/>
      <c r="S52" s="6">
        <f t="shared" si="0"/>
        <v>0</v>
      </c>
    </row>
    <row r="53" spans="2:19" x14ac:dyDescent="0.2">
      <c r="B53" s="38">
        <v>29</v>
      </c>
      <c r="C53" s="47"/>
      <c r="D53" s="48"/>
      <c r="E53" s="49" t="str">
        <f t="shared" si="2"/>
        <v/>
      </c>
      <c r="F53" s="50"/>
      <c r="G53" s="51"/>
      <c r="H53" s="44"/>
      <c r="I53" s="45"/>
      <c r="J53" s="21"/>
      <c r="K53" s="21"/>
      <c r="L53" s="21"/>
      <c r="M53" s="15"/>
      <c r="S53" s="6">
        <f t="shared" si="0"/>
        <v>0</v>
      </c>
    </row>
    <row r="54" spans="2:19" x14ac:dyDescent="0.2">
      <c r="B54" s="46">
        <v>30</v>
      </c>
      <c r="C54" s="47"/>
      <c r="D54" s="48"/>
      <c r="E54" s="49" t="str">
        <f t="shared" si="2"/>
        <v/>
      </c>
      <c r="F54" s="50"/>
      <c r="G54" s="51"/>
      <c r="H54" s="44"/>
      <c r="I54" s="45"/>
      <c r="J54" s="21"/>
      <c r="K54" s="21"/>
      <c r="L54" s="21"/>
      <c r="M54" s="15"/>
      <c r="S54" s="6">
        <f t="shared" si="0"/>
        <v>0</v>
      </c>
    </row>
    <row r="55" spans="2:19" x14ac:dyDescent="0.2">
      <c r="B55" s="38">
        <v>31</v>
      </c>
      <c r="C55" s="47"/>
      <c r="D55" s="48"/>
      <c r="E55" s="49" t="str">
        <f t="shared" si="2"/>
        <v/>
      </c>
      <c r="F55" s="50"/>
      <c r="G55" s="51"/>
      <c r="H55" s="44"/>
      <c r="I55" s="45"/>
      <c r="J55" s="21"/>
      <c r="K55" s="21"/>
      <c r="L55" s="21"/>
      <c r="M55" s="15"/>
      <c r="S55" s="6">
        <f t="shared" si="0"/>
        <v>0</v>
      </c>
    </row>
    <row r="56" spans="2:19" x14ac:dyDescent="0.2">
      <c r="B56" s="46">
        <v>32</v>
      </c>
      <c r="C56" s="47"/>
      <c r="D56" s="48"/>
      <c r="E56" s="49" t="str">
        <f t="shared" si="2"/>
        <v/>
      </c>
      <c r="F56" s="50"/>
      <c r="G56" s="51"/>
      <c r="H56" s="44"/>
      <c r="I56" s="45"/>
      <c r="J56" s="21"/>
      <c r="K56" s="21"/>
      <c r="L56" s="21"/>
      <c r="M56" s="15"/>
      <c r="S56" s="6">
        <f t="shared" si="0"/>
        <v>0</v>
      </c>
    </row>
    <row r="57" spans="2:19" x14ac:dyDescent="0.2">
      <c r="B57" s="38">
        <v>33</v>
      </c>
      <c r="C57" s="47"/>
      <c r="D57" s="48"/>
      <c r="E57" s="49" t="str">
        <f t="shared" si="2"/>
        <v/>
      </c>
      <c r="F57" s="50"/>
      <c r="G57" s="51"/>
      <c r="H57" s="44"/>
      <c r="I57" s="45"/>
      <c r="M57" s="15"/>
      <c r="S57" s="6">
        <f t="shared" si="0"/>
        <v>0</v>
      </c>
    </row>
    <row r="58" spans="2:19" x14ac:dyDescent="0.2">
      <c r="B58" s="46">
        <v>34</v>
      </c>
      <c r="C58" s="47"/>
      <c r="D58" s="48"/>
      <c r="E58" s="49" t="str">
        <f t="shared" si="2"/>
        <v/>
      </c>
      <c r="F58" s="50"/>
      <c r="G58" s="51"/>
      <c r="H58" s="44"/>
      <c r="I58" s="45"/>
      <c r="M58" s="15"/>
      <c r="S58" s="6">
        <f t="shared" si="0"/>
        <v>0</v>
      </c>
    </row>
    <row r="59" spans="2:19" x14ac:dyDescent="0.2">
      <c r="B59" s="38">
        <v>35</v>
      </c>
      <c r="C59" s="47"/>
      <c r="D59" s="48"/>
      <c r="E59" s="49" t="str">
        <f t="shared" si="2"/>
        <v/>
      </c>
      <c r="F59" s="50"/>
      <c r="G59" s="51"/>
      <c r="H59" s="44"/>
      <c r="I59" s="45"/>
      <c r="M59" s="15"/>
      <c r="S59" s="6">
        <f t="shared" si="0"/>
        <v>0</v>
      </c>
    </row>
    <row r="60" spans="2:19" x14ac:dyDescent="0.2">
      <c r="B60" s="46">
        <v>36</v>
      </c>
      <c r="C60" s="47"/>
      <c r="D60" s="48"/>
      <c r="E60" s="49" t="str">
        <f t="shared" si="2"/>
        <v/>
      </c>
      <c r="F60" s="50"/>
      <c r="G60" s="51"/>
      <c r="H60" s="44"/>
      <c r="I60" s="45"/>
      <c r="M60" s="15"/>
      <c r="S60" s="6">
        <f t="shared" si="0"/>
        <v>0</v>
      </c>
    </row>
    <row r="61" spans="2:19" x14ac:dyDescent="0.2">
      <c r="B61" s="38">
        <v>37</v>
      </c>
      <c r="C61" s="47"/>
      <c r="D61" s="48"/>
      <c r="E61" s="49" t="str">
        <f t="shared" si="2"/>
        <v/>
      </c>
      <c r="F61" s="50"/>
      <c r="G61" s="51"/>
      <c r="H61" s="44"/>
      <c r="I61" s="45"/>
      <c r="M61" s="15"/>
      <c r="S61" s="6">
        <f t="shared" si="0"/>
        <v>0</v>
      </c>
    </row>
    <row r="62" spans="2:19" x14ac:dyDescent="0.2">
      <c r="B62" s="46">
        <v>38</v>
      </c>
      <c r="C62" s="47"/>
      <c r="D62" s="48"/>
      <c r="E62" s="49" t="str">
        <f t="shared" si="2"/>
        <v/>
      </c>
      <c r="F62" s="50"/>
      <c r="G62" s="51"/>
      <c r="H62" s="44"/>
      <c r="I62" s="45"/>
      <c r="M62" s="15"/>
      <c r="S62" s="6">
        <f t="shared" si="0"/>
        <v>0</v>
      </c>
    </row>
    <row r="63" spans="2:19" x14ac:dyDescent="0.2">
      <c r="B63" s="38">
        <v>39</v>
      </c>
      <c r="C63" s="47"/>
      <c r="D63" s="48"/>
      <c r="E63" s="49" t="str">
        <f t="shared" si="1"/>
        <v/>
      </c>
      <c r="F63" s="50"/>
      <c r="G63" s="51"/>
      <c r="H63" s="44"/>
      <c r="I63" s="45"/>
      <c r="M63" s="15"/>
      <c r="S63" s="6">
        <f t="shared" ref="S63:S64" si="3">IF(ISBLANK(C63),0,(IF(COUNTA($C63:$D63)+COUNTA($F63:$I63)&lt;&gt;6,1,0)))</f>
        <v>0</v>
      </c>
    </row>
    <row r="64" spans="2:19" x14ac:dyDescent="0.2">
      <c r="B64" s="46">
        <v>40</v>
      </c>
      <c r="C64" s="47"/>
      <c r="D64" s="48"/>
      <c r="E64" s="49" t="str">
        <f t="shared" si="1"/>
        <v/>
      </c>
      <c r="F64" s="50"/>
      <c r="G64" s="51"/>
      <c r="H64" s="44"/>
      <c r="I64" s="45"/>
      <c r="M64" s="15"/>
      <c r="S64" s="6">
        <f t="shared" si="3"/>
        <v>0</v>
      </c>
    </row>
    <row r="65" spans="1:13" x14ac:dyDescent="0.2">
      <c r="A65" s="1"/>
      <c r="B65" s="52"/>
      <c r="C65" s="53"/>
      <c r="D65" s="1"/>
      <c r="M65" s="15"/>
    </row>
    <row r="66" spans="1:13" x14ac:dyDescent="0.2">
      <c r="A66" s="1"/>
      <c r="B66" s="1"/>
      <c r="C66" s="53"/>
      <c r="D66" s="1"/>
      <c r="M66" s="15"/>
    </row>
    <row r="67" spans="1:13" x14ac:dyDescent="0.2">
      <c r="M67" s="15"/>
    </row>
    <row r="68" spans="1:13" x14ac:dyDescent="0.2">
      <c r="M68" s="15"/>
    </row>
    <row r="69" spans="1:13" x14ac:dyDescent="0.2">
      <c r="M69" s="15"/>
    </row>
    <row r="70" spans="1:13" x14ac:dyDescent="0.2">
      <c r="M70" s="15"/>
    </row>
    <row r="71" spans="1:13" x14ac:dyDescent="0.2">
      <c r="M71" s="15"/>
    </row>
    <row r="72" spans="1:13" x14ac:dyDescent="0.2">
      <c r="M72" s="15"/>
    </row>
    <row r="73" spans="1:13" x14ac:dyDescent="0.2">
      <c r="M73" s="15"/>
    </row>
    <row r="74" spans="1:13" x14ac:dyDescent="0.2">
      <c r="M74" s="15"/>
    </row>
    <row r="75" spans="1:13" x14ac:dyDescent="0.2">
      <c r="M75" s="15"/>
    </row>
    <row r="76" spans="1:13" x14ac:dyDescent="0.2">
      <c r="M76" s="15"/>
    </row>
    <row r="77" spans="1:13" x14ac:dyDescent="0.2">
      <c r="M77" s="15"/>
    </row>
    <row r="78" spans="1:13" x14ac:dyDescent="0.2">
      <c r="M78" s="15"/>
    </row>
    <row r="79" spans="1:13" x14ac:dyDescent="0.2">
      <c r="M79" s="15"/>
    </row>
    <row r="80" spans="1:13" x14ac:dyDescent="0.2">
      <c r="M80" s="15"/>
    </row>
    <row r="81" spans="13:13" x14ac:dyDescent="0.2">
      <c r="M81" s="15"/>
    </row>
    <row r="82" spans="13:13" x14ac:dyDescent="0.2">
      <c r="M82" s="15"/>
    </row>
    <row r="83" spans="13:13" x14ac:dyDescent="0.2">
      <c r="M83" s="15"/>
    </row>
    <row r="84" spans="13:13" x14ac:dyDescent="0.2">
      <c r="M84" s="15"/>
    </row>
    <row r="85" spans="13:13" x14ac:dyDescent="0.2">
      <c r="M85" s="15"/>
    </row>
    <row r="86" spans="13:13" x14ac:dyDescent="0.2">
      <c r="M86" s="15"/>
    </row>
    <row r="87" spans="13:13" x14ac:dyDescent="0.2">
      <c r="M87" s="15"/>
    </row>
    <row r="88" spans="13:13" x14ac:dyDescent="0.2">
      <c r="M88" s="15"/>
    </row>
    <row r="89" spans="13:13" x14ac:dyDescent="0.2">
      <c r="M89" s="15"/>
    </row>
    <row r="90" spans="13:13" x14ac:dyDescent="0.2">
      <c r="M90" s="15"/>
    </row>
    <row r="91" spans="13:13" x14ac:dyDescent="0.2">
      <c r="M91" s="15"/>
    </row>
    <row r="92" spans="13:13" x14ac:dyDescent="0.2">
      <c r="M92" s="15"/>
    </row>
    <row r="93" spans="13:13" x14ac:dyDescent="0.2">
      <c r="M93" s="15"/>
    </row>
    <row r="94" spans="13:13" x14ac:dyDescent="0.2">
      <c r="M94" s="15"/>
    </row>
    <row r="95" spans="13:13" x14ac:dyDescent="0.2">
      <c r="M95" s="15"/>
    </row>
    <row r="96" spans="13:13" x14ac:dyDescent="0.2">
      <c r="M96" s="15"/>
    </row>
    <row r="97" spans="13:13" x14ac:dyDescent="0.2">
      <c r="M97" s="15"/>
    </row>
    <row r="98" spans="13:13" x14ac:dyDescent="0.2">
      <c r="M98" s="15"/>
    </row>
    <row r="99" spans="13:13" x14ac:dyDescent="0.2">
      <c r="M99" s="15"/>
    </row>
    <row r="100" spans="13:13" x14ac:dyDescent="0.2">
      <c r="M100" s="15"/>
    </row>
    <row r="101" spans="13:13" x14ac:dyDescent="0.2">
      <c r="M101" s="15"/>
    </row>
    <row r="102" spans="13:13" x14ac:dyDescent="0.2">
      <c r="M102" s="15"/>
    </row>
    <row r="103" spans="13:13" x14ac:dyDescent="0.2">
      <c r="M103" s="15"/>
    </row>
    <row r="104" spans="13:13" x14ac:dyDescent="0.2">
      <c r="M104" s="15"/>
    </row>
    <row r="105" spans="13:13" x14ac:dyDescent="0.2">
      <c r="M105" s="15"/>
    </row>
    <row r="106" spans="13:13" x14ac:dyDescent="0.2">
      <c r="M106" s="15"/>
    </row>
    <row r="107" spans="13:13" x14ac:dyDescent="0.2">
      <c r="M107" s="15"/>
    </row>
    <row r="108" spans="13:13" x14ac:dyDescent="0.2">
      <c r="M108" s="15"/>
    </row>
    <row r="109" spans="13:13" x14ac:dyDescent="0.2">
      <c r="M109" s="15"/>
    </row>
    <row r="110" spans="13:13" x14ac:dyDescent="0.2">
      <c r="M110" s="15"/>
    </row>
    <row r="111" spans="13:13" x14ac:dyDescent="0.2">
      <c r="M111" s="15"/>
    </row>
  </sheetData>
  <sheetProtection password="C621" sheet="1" objects="1" scenarios="1" selectLockedCells="1"/>
  <protectedRanges>
    <protectedRange sqref="A1:A1048576" name="Диапазон2"/>
    <protectedRange sqref="G1 I1 E3 C44:D64 F44:I64" name="Диапазон1"/>
    <protectedRange sqref="C25:D43 F25:I43" name="Диапазон1_1"/>
  </protectedRanges>
  <mergeCells count="10">
    <mergeCell ref="B3:D3"/>
    <mergeCell ref="E3:I3"/>
    <mergeCell ref="B8:I8"/>
    <mergeCell ref="B10:B13"/>
    <mergeCell ref="C10:C13"/>
    <mergeCell ref="D10:D13"/>
    <mergeCell ref="E10:E13"/>
    <mergeCell ref="F10:F13"/>
    <mergeCell ref="G10:H13"/>
    <mergeCell ref="I10:I13"/>
  </mergeCells>
  <conditionalFormatting sqref="G1 I1 E3:I3">
    <cfRule type="expression" dxfId="22" priority="4" stopIfTrue="1">
      <formula>ISBLANK(E1)</formula>
    </cfRule>
  </conditionalFormatting>
  <conditionalFormatting sqref="C14:D24 F14:I24 F44:I64 C44:D64">
    <cfRule type="expression" dxfId="21" priority="6" stopIfTrue="1">
      <formula>AND(OR(COUNTA($C14:$D14)&lt;&gt;0,COUNTA($F14:$I14)&lt;&gt;0),ISBLANK(C14))</formula>
    </cfRule>
  </conditionalFormatting>
  <conditionalFormatting sqref="C25:D43 F25:I43">
    <cfRule type="expression" dxfId="20" priority="1" stopIfTrue="1">
      <formula>AND(OR(COUNTA($C25:$D25)&lt;&gt;0,COUNTA($F25:$I25)&lt;&gt;0),ISBLANK(C25))</formula>
    </cfRule>
  </conditionalFormatting>
  <dataValidations xWindow="547" yWindow="554" count="10">
    <dataValidation type="list" allowBlank="1" showDropDown="1" showInputMessage="1" showErrorMessage="1" promptTitle="Код класса" prompt=" " sqref="I1">
      <formula1>$N$7:$N$35</formula1>
    </dataValidation>
    <dataValidation type="textLength" allowBlank="1" showInputMessage="1" showErrorMessage="1" promptTitle="Код школы" prompt=" " sqref="G1">
      <formula1>6</formula1>
      <formula2>6</formula2>
    </dataValidation>
    <dataValidation type="whole" allowBlank="1" showInputMessage="1" showErrorMessage="1" promptTitle="Выполнение работы" prompt="Введите номер варианта - 1, 2._x000a_Введите 0, если учащийся не выполнял работу (не принимал участия)_x000a_" sqref="I25:I64">
      <formula1>0</formula1>
      <formula2>2</formula2>
    </dataValidation>
    <dataValidation type="list" allowBlank="1" showInputMessage="1" showErrorMessage="1" promptTitle="Год рождения" prompt="Выберите год рождения из списка" sqref="H25:H64">
      <formula1>"93,94,95,96,97,98,99,00,01,02,03,04,05,06,07,08,09,10,11,12,13,14,15,16"</formula1>
    </dataValidation>
    <dataValidation allowBlank="1" showInputMessage="1" showErrorMessage="1" promptTitle="Код учащегося" prompt="Данное поле заполняется автоматически" sqref="E25:E64"/>
    <dataValidation type="whole" allowBlank="1" showInputMessage="1" showErrorMessage="1" promptTitle="Номер по журналу" prompt=" " sqref="C25:C64">
      <formula1>1</formula1>
      <formula2>99</formula2>
    </dataValidation>
    <dataValidation allowBlank="1" showInputMessage="1" showErrorMessage="1" promptTitle="Фамилия, Имя учащегося" prompt=" " sqref="D25:D64"/>
    <dataValidation type="list" allowBlank="1" showInputMessage="1" showErrorMessage="1" promptTitle="Месяц рождения" prompt="Выберите месяц из списка" sqref="G25:G64">
      <formula1>"01,02,03,04,05,06,07,08,09,10,11,12"</formula1>
    </dataValidation>
    <dataValidation type="whole" allowBlank="1" showInputMessage="1" showErrorMessage="1" promptTitle="Пол" prompt="1-Ж_x000a_2-М" sqref="F25:F64">
      <formula1>1</formula1>
      <formula2>2</formula2>
    </dataValidation>
    <dataValidation type="list" allowBlank="1" showInputMessage="1" showErrorMessage="1" sqref="E3:I3">
      <formula1>$Q$1:$Q$1</formula1>
    </dataValidation>
  </dataValidations>
  <pageMargins left="0.42708333333333331" right="0.23958333333333334" top="0.84375" bottom="0.98425196850393704" header="0.51181102362204722" footer="0.51181102362204722"/>
  <pageSetup paperSize="9" scale="75" fitToWidth="0" fitToHeight="0" orientation="portrait" r:id="rId1"/>
  <headerFooter alignWithMargins="0">
    <oddHeader>&amp;CКГБУ "Региональный центр оценки качества образования"</oddHead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2">
    <tabColor rgb="FF00B050"/>
    <pageSetUpPr fitToPage="1"/>
  </sheetPr>
  <dimension ref="A1:Y12"/>
  <sheetViews>
    <sheetView workbookViewId="0">
      <selection activeCell="C7" sqref="C7"/>
    </sheetView>
  </sheetViews>
  <sheetFormatPr defaultRowHeight="12.75" x14ac:dyDescent="0.2"/>
  <cols>
    <col min="1" max="1" width="9.5703125" customWidth="1"/>
    <col min="2" max="2" width="11.28515625" customWidth="1"/>
    <col min="3" max="14" width="7.85546875" customWidth="1"/>
    <col min="15" max="15" width="9.7109375" customWidth="1"/>
    <col min="16" max="16" width="7.85546875" customWidth="1"/>
    <col min="17" max="22" width="8.7109375" customWidth="1"/>
    <col min="23" max="23" width="9.42578125" customWidth="1"/>
    <col min="24" max="24" width="10.28515625" customWidth="1"/>
    <col min="25" max="25" width="9.28515625" customWidth="1"/>
  </cols>
  <sheetData>
    <row r="1" spans="1:25" ht="15.75" customHeight="1" x14ac:dyDescent="0.25">
      <c r="A1" s="619" t="s">
        <v>1080</v>
      </c>
      <c r="B1" s="619"/>
      <c r="C1" s="619"/>
      <c r="D1" s="619"/>
      <c r="E1" s="619"/>
      <c r="F1" s="619"/>
      <c r="G1" s="619"/>
      <c r="H1" s="619"/>
      <c r="I1" s="619"/>
      <c r="J1" s="619"/>
      <c r="K1" s="619"/>
      <c r="L1" s="619"/>
      <c r="M1" s="619"/>
      <c r="N1" s="619"/>
      <c r="O1" s="619"/>
      <c r="P1" s="619"/>
      <c r="Q1" s="619"/>
    </row>
    <row r="2" spans="1:25" ht="15.75" customHeight="1" x14ac:dyDescent="0.2">
      <c r="A2" s="357"/>
      <c r="B2" s="620" t="s">
        <v>520</v>
      </c>
      <c r="C2" s="620"/>
      <c r="D2" s="620"/>
      <c r="E2" s="620"/>
      <c r="F2" s="620"/>
      <c r="G2" s="620"/>
      <c r="H2" s="620"/>
      <c r="I2" s="620"/>
      <c r="J2" s="620"/>
      <c r="K2" s="620"/>
      <c r="L2" s="620"/>
      <c r="M2" s="620"/>
      <c r="N2" s="620"/>
      <c r="O2" s="620"/>
      <c r="P2" s="620"/>
      <c r="Q2" s="620"/>
    </row>
    <row r="3" spans="1:25" ht="15.75" x14ac:dyDescent="0.2">
      <c r="A3" s="357"/>
      <c r="B3" s="358"/>
      <c r="C3" s="358"/>
      <c r="D3" s="358"/>
      <c r="E3" s="358"/>
      <c r="F3" s="358"/>
      <c r="G3" s="359"/>
      <c r="H3" s="359"/>
      <c r="I3" s="359"/>
      <c r="J3" s="359"/>
      <c r="K3" s="359"/>
      <c r="L3" s="359"/>
      <c r="M3" s="359"/>
      <c r="N3" s="359"/>
      <c r="O3" s="359"/>
      <c r="P3" s="360"/>
      <c r="Q3" s="361"/>
    </row>
    <row r="4" spans="1:25" ht="14.25" x14ac:dyDescent="0.2">
      <c r="A4" s="621" t="s">
        <v>57</v>
      </c>
      <c r="B4" s="621"/>
      <c r="C4" s="363">
        <v>1</v>
      </c>
      <c r="D4" s="363">
        <v>2</v>
      </c>
      <c r="E4" s="363">
        <v>3</v>
      </c>
      <c r="F4" s="363">
        <v>4</v>
      </c>
      <c r="G4" s="363">
        <v>5</v>
      </c>
      <c r="H4" s="363">
        <v>6</v>
      </c>
      <c r="I4" s="363">
        <v>7</v>
      </c>
      <c r="J4" s="363">
        <v>8</v>
      </c>
      <c r="K4" s="363">
        <v>9</v>
      </c>
      <c r="L4" s="363">
        <v>10</v>
      </c>
      <c r="M4" s="363">
        <v>11</v>
      </c>
      <c r="N4" s="363">
        <v>12</v>
      </c>
      <c r="O4" s="363">
        <v>13</v>
      </c>
      <c r="P4" s="363">
        <v>14</v>
      </c>
      <c r="Q4" s="363">
        <v>15</v>
      </c>
      <c r="R4" s="363">
        <v>16</v>
      </c>
      <c r="S4" s="363">
        <v>17</v>
      </c>
      <c r="T4" s="363">
        <v>18</v>
      </c>
      <c r="U4" s="363">
        <v>19</v>
      </c>
      <c r="V4" s="363">
        <v>20</v>
      </c>
      <c r="W4" s="363">
        <v>21</v>
      </c>
      <c r="X4" s="363">
        <v>22</v>
      </c>
      <c r="Y4" s="363">
        <v>23</v>
      </c>
    </row>
    <row r="5" spans="1:25" ht="15" x14ac:dyDescent="0.2">
      <c r="A5" s="622" t="s">
        <v>58</v>
      </c>
      <c r="B5" s="622"/>
      <c r="C5" s="364" t="s">
        <v>60</v>
      </c>
      <c r="D5" s="364" t="s">
        <v>60</v>
      </c>
      <c r="E5" s="364" t="s">
        <v>60</v>
      </c>
      <c r="F5" s="364" t="s">
        <v>61</v>
      </c>
      <c r="G5" s="364" t="s">
        <v>60</v>
      </c>
      <c r="H5" s="364" t="s">
        <v>61</v>
      </c>
      <c r="I5" s="364" t="s">
        <v>61</v>
      </c>
      <c r="J5" s="364" t="s">
        <v>60</v>
      </c>
      <c r="K5" s="364" t="s">
        <v>61</v>
      </c>
      <c r="L5" s="364" t="s">
        <v>60</v>
      </c>
      <c r="M5" s="364" t="s">
        <v>61</v>
      </c>
      <c r="N5" s="364" t="s">
        <v>60</v>
      </c>
      <c r="O5" s="364" t="s">
        <v>61</v>
      </c>
      <c r="P5" s="364" t="s">
        <v>60</v>
      </c>
      <c r="Q5" s="364" t="s">
        <v>61</v>
      </c>
      <c r="R5" s="364" t="s">
        <v>60</v>
      </c>
      <c r="S5" s="364" t="s">
        <v>60</v>
      </c>
      <c r="T5" s="364" t="s">
        <v>60</v>
      </c>
      <c r="U5" s="364" t="s">
        <v>61</v>
      </c>
      <c r="V5" s="364" t="s">
        <v>61</v>
      </c>
      <c r="W5" s="364" t="s">
        <v>61</v>
      </c>
      <c r="X5" s="364" t="s">
        <v>61</v>
      </c>
      <c r="Y5" s="364" t="s">
        <v>61</v>
      </c>
    </row>
    <row r="6" spans="1:25" ht="33" customHeight="1" x14ac:dyDescent="0.2">
      <c r="A6" s="622" t="s">
        <v>518</v>
      </c>
      <c r="B6" s="622"/>
      <c r="C6" s="364" t="str">
        <f>IF(C5="Б","60-90%","40-60%")</f>
        <v>60-90%</v>
      </c>
      <c r="D6" s="364" t="str">
        <f t="shared" ref="D6:X6" si="0">IF(D5="Б","60-90%","40-60%")</f>
        <v>60-90%</v>
      </c>
      <c r="E6" s="364" t="str">
        <f t="shared" si="0"/>
        <v>60-90%</v>
      </c>
      <c r="F6" s="364" t="str">
        <f t="shared" si="0"/>
        <v>40-60%</v>
      </c>
      <c r="G6" s="364" t="str">
        <f t="shared" si="0"/>
        <v>60-90%</v>
      </c>
      <c r="H6" s="364" t="str">
        <f t="shared" si="0"/>
        <v>40-60%</v>
      </c>
      <c r="I6" s="364" t="str">
        <f t="shared" si="0"/>
        <v>40-60%</v>
      </c>
      <c r="J6" s="364" t="str">
        <f t="shared" si="0"/>
        <v>60-90%</v>
      </c>
      <c r="K6" s="364" t="str">
        <f t="shared" si="0"/>
        <v>40-60%</v>
      </c>
      <c r="L6" s="364" t="str">
        <f t="shared" si="0"/>
        <v>60-90%</v>
      </c>
      <c r="M6" s="364" t="str">
        <f t="shared" si="0"/>
        <v>40-60%</v>
      </c>
      <c r="N6" s="364" t="str">
        <f t="shared" si="0"/>
        <v>60-90%</v>
      </c>
      <c r="O6" s="364" t="str">
        <f t="shared" si="0"/>
        <v>40-60%</v>
      </c>
      <c r="P6" s="364" t="str">
        <f t="shared" si="0"/>
        <v>60-90%</v>
      </c>
      <c r="Q6" s="364" t="str">
        <f t="shared" si="0"/>
        <v>40-60%</v>
      </c>
      <c r="R6" s="364" t="str">
        <f t="shared" si="0"/>
        <v>60-90%</v>
      </c>
      <c r="S6" s="364" t="str">
        <f t="shared" si="0"/>
        <v>60-90%</v>
      </c>
      <c r="T6" s="364" t="str">
        <f t="shared" si="0"/>
        <v>60-90%</v>
      </c>
      <c r="U6" s="364" t="str">
        <f t="shared" si="0"/>
        <v>40-60%</v>
      </c>
      <c r="V6" s="364" t="str">
        <f t="shared" si="0"/>
        <v>40-60%</v>
      </c>
      <c r="W6" s="364" t="str">
        <f t="shared" si="0"/>
        <v>40-60%</v>
      </c>
      <c r="X6" s="364" t="str">
        <f t="shared" si="0"/>
        <v>40-60%</v>
      </c>
      <c r="Y6" s="364" t="str">
        <f>IF(Y5="Б","60-90%","40-60%")</f>
        <v>40-60%</v>
      </c>
    </row>
    <row r="7" spans="1:25" ht="54" customHeight="1" x14ac:dyDescent="0.2">
      <c r="A7" s="617" t="s">
        <v>519</v>
      </c>
      <c r="B7" s="618"/>
      <c r="C7" s="362" t="e">
        <f ca="1">План!K9</f>
        <v>#REF!</v>
      </c>
      <c r="D7" s="362" t="e">
        <f ca="1">План!K10</f>
        <v>#REF!</v>
      </c>
      <c r="E7" s="362" t="e">
        <f ca="1">План!K11</f>
        <v>#REF!</v>
      </c>
      <c r="F7" s="362" t="e">
        <f ca="1">План!K12</f>
        <v>#REF!</v>
      </c>
      <c r="G7" s="362" t="e">
        <f ca="1">План!K14</f>
        <v>#REF!</v>
      </c>
      <c r="H7" s="362" t="e">
        <f ca="1">План!K16</f>
        <v>#REF!</v>
      </c>
      <c r="I7" s="362" t="e">
        <f ca="1">План!K18</f>
        <v>#REF!</v>
      </c>
      <c r="J7" s="362" t="e">
        <f ca="1">План!K20</f>
        <v>#REF!</v>
      </c>
      <c r="K7" s="362" t="e">
        <f ca="1">План!K22</f>
        <v>#REF!</v>
      </c>
      <c r="L7" s="362" t="e">
        <f ca="1">План!K24</f>
        <v>#REF!</v>
      </c>
      <c r="M7" s="362" t="e">
        <f ca="1">План!K25</f>
        <v>#REF!</v>
      </c>
      <c r="N7" s="362" t="e">
        <f ca="1">План!K27</f>
        <v>#REF!</v>
      </c>
      <c r="O7" s="362" t="e">
        <f ca="1">План!K28</f>
        <v>#REF!</v>
      </c>
      <c r="P7" s="362" t="e">
        <f ca="1">План!K30</f>
        <v>#REF!</v>
      </c>
      <c r="Q7" s="362" t="e">
        <f ca="1">План!K32</f>
        <v>#REF!</v>
      </c>
      <c r="R7" s="452" t="e">
        <f ca="1">План!K34</f>
        <v>#REF!</v>
      </c>
      <c r="S7" s="452" t="e">
        <f ca="1">План!K36</f>
        <v>#REF!</v>
      </c>
      <c r="T7" s="452" t="e">
        <f ca="1">План!K38</f>
        <v>#REF!</v>
      </c>
      <c r="U7" s="452" t="e">
        <f ca="1">План!K40</f>
        <v>#REF!</v>
      </c>
      <c r="V7" s="452" t="e">
        <f ca="1">План!K42</f>
        <v>#REF!</v>
      </c>
      <c r="W7" s="452" t="e">
        <f ca="1">План!K44</f>
        <v>#REF!</v>
      </c>
      <c r="X7" s="452" t="e">
        <f ca="1">План!K47</f>
        <v>#REF!</v>
      </c>
      <c r="Y7" s="452" t="e">
        <f ca="1">План!K50</f>
        <v>#REF!</v>
      </c>
    </row>
    <row r="8" spans="1:25" x14ac:dyDescent="0.2">
      <c r="B8" s="404"/>
      <c r="C8" s="232">
        <f>IF(C6="60-90%",30,20)</f>
        <v>30</v>
      </c>
      <c r="D8" s="232">
        <f t="shared" ref="D8:V8" si="1">IF(D6="60-90%",30,20)</f>
        <v>30</v>
      </c>
      <c r="E8" s="232">
        <f t="shared" si="1"/>
        <v>30</v>
      </c>
      <c r="F8" s="232">
        <f t="shared" si="1"/>
        <v>20</v>
      </c>
      <c r="G8" s="232">
        <f t="shared" si="1"/>
        <v>30</v>
      </c>
      <c r="H8" s="232">
        <f t="shared" si="1"/>
        <v>20</v>
      </c>
      <c r="I8" s="232">
        <f t="shared" si="1"/>
        <v>20</v>
      </c>
      <c r="J8" s="232">
        <f t="shared" si="1"/>
        <v>30</v>
      </c>
      <c r="K8" s="232">
        <f t="shared" si="1"/>
        <v>20</v>
      </c>
      <c r="L8" s="232">
        <f t="shared" si="1"/>
        <v>30</v>
      </c>
      <c r="M8" s="232">
        <f t="shared" si="1"/>
        <v>20</v>
      </c>
      <c r="N8" s="232">
        <f t="shared" si="1"/>
        <v>30</v>
      </c>
      <c r="O8" s="232">
        <f t="shared" si="1"/>
        <v>20</v>
      </c>
      <c r="P8" s="232">
        <f t="shared" si="1"/>
        <v>30</v>
      </c>
      <c r="Q8" s="232">
        <f t="shared" si="1"/>
        <v>20</v>
      </c>
      <c r="R8" s="232">
        <f t="shared" si="1"/>
        <v>30</v>
      </c>
      <c r="S8" s="232">
        <f t="shared" si="1"/>
        <v>30</v>
      </c>
      <c r="T8" s="232">
        <f t="shared" si="1"/>
        <v>30</v>
      </c>
      <c r="U8" s="232">
        <f t="shared" si="1"/>
        <v>20</v>
      </c>
      <c r="V8" s="232">
        <f t="shared" si="1"/>
        <v>20</v>
      </c>
      <c r="W8" s="232">
        <f>IF(W6="60-90%",30,20)</f>
        <v>20</v>
      </c>
      <c r="X8" s="232">
        <f>IF(X6="60-90%",30,20)</f>
        <v>20</v>
      </c>
      <c r="Y8" s="232">
        <f>IF(Y6="60-90%",30,20)</f>
        <v>20</v>
      </c>
    </row>
    <row r="9" spans="1:25" x14ac:dyDescent="0.2">
      <c r="B9" s="404"/>
      <c r="C9" s="232">
        <f>IF(C6="40-60%",40,60)</f>
        <v>60</v>
      </c>
      <c r="D9" s="232">
        <f t="shared" ref="D9:V9" si="2">IF(D6="40-60%",40,60)</f>
        <v>60</v>
      </c>
      <c r="E9" s="232">
        <f t="shared" si="2"/>
        <v>60</v>
      </c>
      <c r="F9" s="232">
        <f t="shared" si="2"/>
        <v>40</v>
      </c>
      <c r="G9" s="232">
        <f t="shared" si="2"/>
        <v>60</v>
      </c>
      <c r="H9" s="232">
        <f t="shared" si="2"/>
        <v>40</v>
      </c>
      <c r="I9" s="232">
        <f t="shared" si="2"/>
        <v>40</v>
      </c>
      <c r="J9" s="232">
        <f t="shared" si="2"/>
        <v>60</v>
      </c>
      <c r="K9" s="232">
        <f t="shared" si="2"/>
        <v>40</v>
      </c>
      <c r="L9" s="232">
        <f t="shared" si="2"/>
        <v>60</v>
      </c>
      <c r="M9" s="232">
        <f t="shared" si="2"/>
        <v>40</v>
      </c>
      <c r="N9" s="232">
        <f t="shared" si="2"/>
        <v>60</v>
      </c>
      <c r="O9" s="232">
        <f t="shared" si="2"/>
        <v>40</v>
      </c>
      <c r="P9" s="232">
        <f t="shared" si="2"/>
        <v>60</v>
      </c>
      <c r="Q9" s="232">
        <f t="shared" si="2"/>
        <v>40</v>
      </c>
      <c r="R9" s="232">
        <f t="shared" si="2"/>
        <v>60</v>
      </c>
      <c r="S9" s="232">
        <f t="shared" si="2"/>
        <v>60</v>
      </c>
      <c r="T9" s="232">
        <f t="shared" si="2"/>
        <v>60</v>
      </c>
      <c r="U9" s="232">
        <f t="shared" si="2"/>
        <v>40</v>
      </c>
      <c r="V9" s="232">
        <f t="shared" si="2"/>
        <v>40</v>
      </c>
      <c r="W9" s="232">
        <f>IF(W6="40-60%",40,60)</f>
        <v>40</v>
      </c>
      <c r="X9" s="232">
        <f>IF(X6="40-60%",40,60)</f>
        <v>40</v>
      </c>
      <c r="Y9" s="232">
        <f>IF(Y6="40-60%",40,60)</f>
        <v>40</v>
      </c>
    </row>
    <row r="10" spans="1:25" x14ac:dyDescent="0.2">
      <c r="B10" s="404"/>
      <c r="C10" s="232" t="e">
        <f t="shared" ref="C10:V10" ca="1" si="3">C7*100</f>
        <v>#REF!</v>
      </c>
      <c r="D10" s="232" t="e">
        <f t="shared" ca="1" si="3"/>
        <v>#REF!</v>
      </c>
      <c r="E10" s="232" t="e">
        <f t="shared" ca="1" si="3"/>
        <v>#REF!</v>
      </c>
      <c r="F10" s="232" t="e">
        <f t="shared" ca="1" si="3"/>
        <v>#REF!</v>
      </c>
      <c r="G10" s="232" t="e">
        <f t="shared" ca="1" si="3"/>
        <v>#REF!</v>
      </c>
      <c r="H10" s="232" t="e">
        <f t="shared" ca="1" si="3"/>
        <v>#REF!</v>
      </c>
      <c r="I10" s="232" t="e">
        <f t="shared" ca="1" si="3"/>
        <v>#REF!</v>
      </c>
      <c r="J10" s="232" t="e">
        <f t="shared" ca="1" si="3"/>
        <v>#REF!</v>
      </c>
      <c r="K10" s="232" t="e">
        <f t="shared" ca="1" si="3"/>
        <v>#REF!</v>
      </c>
      <c r="L10" s="232" t="e">
        <f t="shared" ca="1" si="3"/>
        <v>#REF!</v>
      </c>
      <c r="M10" s="232" t="e">
        <f t="shared" ca="1" si="3"/>
        <v>#REF!</v>
      </c>
      <c r="N10" s="232" t="e">
        <f t="shared" ca="1" si="3"/>
        <v>#REF!</v>
      </c>
      <c r="O10" s="232" t="e">
        <f t="shared" ca="1" si="3"/>
        <v>#REF!</v>
      </c>
      <c r="P10" s="232" t="e">
        <f t="shared" ca="1" si="3"/>
        <v>#REF!</v>
      </c>
      <c r="Q10" s="232" t="e">
        <f t="shared" ca="1" si="3"/>
        <v>#REF!</v>
      </c>
      <c r="R10" s="232" t="e">
        <f t="shared" ca="1" si="3"/>
        <v>#REF!</v>
      </c>
      <c r="S10" s="232" t="e">
        <f t="shared" ca="1" si="3"/>
        <v>#REF!</v>
      </c>
      <c r="T10" s="232" t="e">
        <f t="shared" ca="1" si="3"/>
        <v>#REF!</v>
      </c>
      <c r="U10" s="232" t="e">
        <f t="shared" ca="1" si="3"/>
        <v>#REF!</v>
      </c>
      <c r="V10" s="232" t="e">
        <f t="shared" ca="1" si="3"/>
        <v>#REF!</v>
      </c>
      <c r="W10" s="232" t="e">
        <f ca="1">W7*100</f>
        <v>#REF!</v>
      </c>
      <c r="X10" s="232" t="e">
        <f ca="1">X7*100</f>
        <v>#REF!</v>
      </c>
      <c r="Y10" s="232" t="e">
        <f ca="1">Y7*100</f>
        <v>#REF!</v>
      </c>
    </row>
    <row r="11" spans="1:25" x14ac:dyDescent="0.2">
      <c r="B11" s="404"/>
      <c r="C11" s="404"/>
      <c r="D11" s="404"/>
      <c r="E11" s="404"/>
      <c r="F11" s="404"/>
      <c r="G11" s="404"/>
      <c r="H11" s="404"/>
      <c r="I11" s="404"/>
      <c r="J11" s="404"/>
      <c r="K11" s="404"/>
      <c r="L11" s="404"/>
      <c r="M11" s="404"/>
      <c r="N11" s="404"/>
      <c r="O11" s="404"/>
      <c r="P11" s="404"/>
      <c r="Q11" s="404"/>
      <c r="R11" s="404"/>
      <c r="S11" s="404"/>
      <c r="T11" s="404"/>
      <c r="U11" s="404"/>
      <c r="V11" s="404"/>
      <c r="W11" s="404"/>
      <c r="X11" s="459"/>
    </row>
    <row r="12" spans="1:25" x14ac:dyDescent="0.2">
      <c r="C12" s="459"/>
      <c r="D12" s="459"/>
      <c r="E12" s="459"/>
      <c r="F12" s="459"/>
      <c r="G12" s="459"/>
      <c r="H12" s="459"/>
      <c r="I12" s="459"/>
      <c r="J12" s="459"/>
      <c r="K12" s="459"/>
      <c r="L12" s="459"/>
      <c r="M12" s="459"/>
      <c r="N12" s="459"/>
      <c r="O12" s="459"/>
      <c r="P12" s="459"/>
      <c r="Q12" s="459"/>
      <c r="R12" s="459"/>
      <c r="S12" s="459"/>
      <c r="T12" s="459"/>
      <c r="U12" s="459"/>
      <c r="V12" s="459"/>
      <c r="W12" s="459"/>
      <c r="X12" s="459"/>
    </row>
  </sheetData>
  <sheetProtection password="C621" sheet="1" objects="1" scenarios="1"/>
  <mergeCells count="6">
    <mergeCell ref="A7:B7"/>
    <mergeCell ref="A1:Q1"/>
    <mergeCell ref="B2:Q2"/>
    <mergeCell ref="A4:B4"/>
    <mergeCell ref="A5:B5"/>
    <mergeCell ref="A6:B6"/>
  </mergeCells>
  <pageMargins left="0.25" right="0.25" top="0.75" bottom="0.75" header="0.3" footer="0.3"/>
  <pageSetup paperSize="9" scale="8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70C0"/>
  </sheetPr>
  <dimension ref="B2:M20"/>
  <sheetViews>
    <sheetView view="pageLayout" zoomScale="110" zoomScaleNormal="100" zoomScalePageLayoutView="110" workbookViewId="0">
      <selection activeCell="B3" sqref="B3"/>
    </sheetView>
  </sheetViews>
  <sheetFormatPr defaultRowHeight="12.75" x14ac:dyDescent="0.2"/>
  <cols>
    <col min="1" max="1" width="2.85546875" style="134" customWidth="1"/>
    <col min="2" max="2" width="12.42578125" style="134" customWidth="1"/>
    <col min="3" max="12" width="12" style="134" customWidth="1"/>
    <col min="13" max="16384" width="9.140625" style="134"/>
  </cols>
  <sheetData>
    <row r="2" spans="2:13" ht="19.5" customHeight="1" x14ac:dyDescent="0.35">
      <c r="B2" s="613" t="s">
        <v>1140</v>
      </c>
      <c r="C2" s="613"/>
      <c r="D2" s="613"/>
      <c r="E2" s="613"/>
      <c r="F2" s="613"/>
      <c r="G2" s="613"/>
      <c r="H2" s="613"/>
      <c r="I2" s="613"/>
      <c r="J2" s="613"/>
      <c r="K2" s="613"/>
      <c r="L2" s="613"/>
    </row>
    <row r="3" spans="2:13" ht="15.75" x14ac:dyDescent="0.2">
      <c r="B3" s="135" t="s">
        <v>31</v>
      </c>
      <c r="C3" s="614">
        <f>'СПИСОК КЛАССА'!E3</f>
        <v>0</v>
      </c>
      <c r="D3" s="614"/>
      <c r="E3" s="614"/>
      <c r="F3" s="614"/>
      <c r="G3" s="614"/>
      <c r="H3" s="615" t="s">
        <v>1</v>
      </c>
      <c r="I3" s="615"/>
      <c r="J3" s="136">
        <f>'СПИСОК КЛАССА'!I1</f>
        <v>0</v>
      </c>
      <c r="K3" s="137"/>
      <c r="L3" s="137"/>
    </row>
    <row r="5" spans="2:13" ht="15.75" x14ac:dyDescent="0.2">
      <c r="B5" s="612" t="s">
        <v>37</v>
      </c>
      <c r="C5" s="616" t="s">
        <v>65</v>
      </c>
      <c r="D5" s="616"/>
      <c r="E5" s="616"/>
      <c r="F5" s="616"/>
      <c r="G5" s="616"/>
      <c r="H5" s="616"/>
      <c r="I5" s="616"/>
      <c r="J5" s="616"/>
      <c r="K5" s="616"/>
      <c r="L5" s="616"/>
    </row>
    <row r="6" spans="2:13" ht="97.5" customHeight="1" x14ac:dyDescent="0.2">
      <c r="B6" s="612"/>
      <c r="C6" s="612" t="s">
        <v>1090</v>
      </c>
      <c r="D6" s="612"/>
      <c r="E6" s="612" t="s">
        <v>1091</v>
      </c>
      <c r="F6" s="612"/>
      <c r="G6" s="612" t="s">
        <v>1092</v>
      </c>
      <c r="H6" s="612"/>
      <c r="I6" s="612" t="s">
        <v>1093</v>
      </c>
      <c r="J6" s="612"/>
      <c r="K6" s="612" t="s">
        <v>1094</v>
      </c>
      <c r="L6" s="612"/>
    </row>
    <row r="7" spans="2:13" ht="15.75" x14ac:dyDescent="0.2">
      <c r="B7" s="612"/>
      <c r="C7" s="141" t="s">
        <v>38</v>
      </c>
      <c r="D7" s="141" t="s">
        <v>39</v>
      </c>
      <c r="E7" s="141" t="s">
        <v>38</v>
      </c>
      <c r="F7" s="141" t="s">
        <v>39</v>
      </c>
      <c r="G7" s="141" t="s">
        <v>38</v>
      </c>
      <c r="H7" s="141" t="s">
        <v>39</v>
      </c>
      <c r="I7" s="141" t="s">
        <v>38</v>
      </c>
      <c r="J7" s="141" t="s">
        <v>39</v>
      </c>
      <c r="K7" s="141" t="s">
        <v>38</v>
      </c>
      <c r="L7" s="141" t="s">
        <v>39</v>
      </c>
    </row>
    <row r="8" spans="2:13" ht="15.75" x14ac:dyDescent="0.2">
      <c r="B8" s="140" t="e">
        <f ca="1">Ответы_учащихся!$F$6</f>
        <v>#REF!</v>
      </c>
      <c r="C8" s="140" t="e">
        <f ca="1">Ответы_учащихся!BA24</f>
        <v>#REF!</v>
      </c>
      <c r="D8" s="142" t="e">
        <f ca="1">C8/$B$8</f>
        <v>#REF!</v>
      </c>
      <c r="E8" s="140" t="e">
        <f ca="1">Ответы_учащихся!BA23</f>
        <v>#REF!</v>
      </c>
      <c r="F8" s="142" t="e">
        <f ca="1">E8/$B$8</f>
        <v>#REF!</v>
      </c>
      <c r="G8" s="140" t="e">
        <f ca="1">Ответы_учащихся!BA22</f>
        <v>#REF!</v>
      </c>
      <c r="H8" s="142" t="e">
        <f ca="1">G8/$B$8</f>
        <v>#REF!</v>
      </c>
      <c r="I8" s="140" t="e">
        <f ca="1">Ответы_учащихся!BA21</f>
        <v>#REF!</v>
      </c>
      <c r="J8" s="142" t="e">
        <f ca="1">I8/$B$8</f>
        <v>#REF!</v>
      </c>
      <c r="K8" s="140" t="e">
        <f ca="1">Ответы_учащихся!BA20</f>
        <v>#REF!</v>
      </c>
      <c r="L8" s="142" t="e">
        <f ca="1">K8/$B$8</f>
        <v>#REF!</v>
      </c>
      <c r="M8" s="287" t="e">
        <f ca="1">SUM(D8,F8,H8,J8,L8)</f>
        <v>#REF!</v>
      </c>
    </row>
    <row r="9" spans="2:13" ht="15.75" x14ac:dyDescent="0.25">
      <c r="B9" s="139"/>
      <c r="C9" s="139"/>
      <c r="D9" s="139"/>
      <c r="E9" s="139"/>
      <c r="F9" s="139"/>
      <c r="G9" s="139"/>
      <c r="H9" s="139"/>
      <c r="I9" s="139"/>
      <c r="J9" s="139"/>
      <c r="K9" s="139"/>
      <c r="L9" s="139"/>
    </row>
    <row r="10" spans="2:13" ht="15.75" x14ac:dyDescent="0.25">
      <c r="B10" s="139"/>
      <c r="C10" s="139"/>
      <c r="D10" s="139"/>
      <c r="E10" s="139"/>
      <c r="F10" s="139"/>
      <c r="G10" s="139"/>
      <c r="H10" s="139"/>
      <c r="I10" s="139"/>
      <c r="J10" s="139"/>
      <c r="K10" s="139"/>
      <c r="L10" s="139"/>
    </row>
    <row r="11" spans="2:13" ht="15.75" x14ac:dyDescent="0.25">
      <c r="B11" s="139"/>
      <c r="C11" s="139"/>
      <c r="D11" s="139"/>
      <c r="E11" s="139"/>
      <c r="F11" s="139"/>
      <c r="G11" s="139"/>
      <c r="H11" s="139"/>
      <c r="I11" s="139"/>
      <c r="J11" s="139"/>
      <c r="K11" s="139"/>
      <c r="L11" s="139"/>
    </row>
    <row r="12" spans="2:13" ht="15.75" x14ac:dyDescent="0.25">
      <c r="B12" s="139"/>
      <c r="C12" s="139"/>
      <c r="D12" s="139"/>
      <c r="E12" s="139"/>
      <c r="F12" s="139"/>
      <c r="G12" s="139"/>
      <c r="H12" s="139"/>
      <c r="I12" s="139"/>
      <c r="J12" s="139"/>
      <c r="K12" s="139"/>
      <c r="L12" s="139"/>
    </row>
    <row r="13" spans="2:13" ht="15.75" x14ac:dyDescent="0.25">
      <c r="B13" s="139"/>
      <c r="C13" s="139"/>
      <c r="D13" s="139"/>
      <c r="E13" s="139"/>
      <c r="F13" s="139"/>
      <c r="G13" s="139"/>
      <c r="H13" s="139"/>
      <c r="I13" s="139"/>
      <c r="J13" s="139"/>
      <c r="K13" s="139"/>
      <c r="L13" s="139"/>
    </row>
    <row r="14" spans="2:13" ht="15.75" x14ac:dyDescent="0.25">
      <c r="B14" s="139"/>
      <c r="C14" s="139"/>
      <c r="D14" s="139"/>
      <c r="E14" s="139"/>
      <c r="F14" s="139"/>
      <c r="G14" s="139"/>
      <c r="H14" s="139"/>
      <c r="I14" s="139"/>
      <c r="J14" s="139"/>
      <c r="K14" s="139"/>
      <c r="L14" s="139"/>
    </row>
    <row r="15" spans="2:13" ht="15.75" x14ac:dyDescent="0.25">
      <c r="B15" s="139"/>
      <c r="C15" s="139"/>
      <c r="D15" s="139"/>
      <c r="E15" s="139"/>
      <c r="F15" s="139"/>
      <c r="G15" s="139"/>
      <c r="H15" s="139"/>
      <c r="I15" s="139"/>
      <c r="J15" s="139"/>
      <c r="K15" s="139"/>
      <c r="L15" s="139"/>
    </row>
    <row r="16" spans="2:13" ht="15.75" x14ac:dyDescent="0.25">
      <c r="B16" s="139"/>
      <c r="C16" s="139"/>
      <c r="D16" s="139"/>
      <c r="E16" s="139"/>
      <c r="F16" s="139"/>
      <c r="G16" s="139"/>
      <c r="H16" s="139"/>
      <c r="I16" s="139"/>
      <c r="J16" s="139"/>
      <c r="K16" s="139"/>
      <c r="L16" s="139"/>
    </row>
    <row r="17" spans="2:12" ht="15.75" x14ac:dyDescent="0.25">
      <c r="B17" s="139"/>
      <c r="C17" s="139"/>
      <c r="D17" s="139"/>
      <c r="E17" s="139"/>
      <c r="F17" s="139"/>
      <c r="G17" s="139"/>
      <c r="H17" s="139"/>
      <c r="I17" s="139"/>
      <c r="J17" s="139"/>
      <c r="K17" s="139"/>
      <c r="L17" s="139"/>
    </row>
    <row r="18" spans="2:12" ht="15.75" x14ac:dyDescent="0.25">
      <c r="B18" s="139"/>
      <c r="C18" s="139"/>
      <c r="D18" s="139"/>
      <c r="E18" s="139"/>
      <c r="F18" s="139"/>
      <c r="G18" s="139"/>
      <c r="H18" s="139"/>
      <c r="I18" s="139"/>
      <c r="J18" s="139"/>
      <c r="K18" s="139"/>
      <c r="L18" s="139"/>
    </row>
    <row r="19" spans="2:12" ht="15.75" x14ac:dyDescent="0.25">
      <c r="B19" s="139"/>
      <c r="C19" s="139"/>
      <c r="D19" s="139"/>
      <c r="E19" s="139"/>
      <c r="F19" s="139"/>
      <c r="G19" s="139"/>
      <c r="H19" s="139"/>
      <c r="I19" s="139"/>
      <c r="J19" s="139"/>
      <c r="K19" s="139"/>
      <c r="L19" s="139"/>
    </row>
    <row r="20" spans="2:12" ht="15.75" x14ac:dyDescent="0.25">
      <c r="B20" s="139"/>
      <c r="C20" s="139"/>
      <c r="D20" s="139"/>
      <c r="E20" s="139"/>
      <c r="F20" s="139"/>
      <c r="G20" s="139"/>
      <c r="H20" s="139"/>
      <c r="I20" s="139"/>
      <c r="J20" s="139"/>
      <c r="K20" s="139"/>
      <c r="L20" s="139"/>
    </row>
  </sheetData>
  <sheetProtection password="C621" sheet="1" objects="1" scenarios="1" selectLockedCells="1" selectUnlockedCells="1"/>
  <dataConsolidate/>
  <mergeCells count="10">
    <mergeCell ref="B2:L2"/>
    <mergeCell ref="C3:G3"/>
    <mergeCell ref="H3:I3"/>
    <mergeCell ref="B5:B7"/>
    <mergeCell ref="C5:L5"/>
    <mergeCell ref="C6:D6"/>
    <mergeCell ref="E6:F6"/>
    <mergeCell ref="G6:H6"/>
    <mergeCell ref="I6:J6"/>
    <mergeCell ref="K6:L6"/>
  </mergeCells>
  <pageMargins left="0.25" right="0.25" top="0.75" bottom="0.75" header="0.3" footer="0.3"/>
  <pageSetup paperSize="9" fitToHeight="0" orientation="landscape" r:id="rId1"/>
  <headerFooter>
    <oddHeader>&amp;CКГКУ "Региональный центр оценки качества образования"</oddHead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6">
    <tabColor rgb="FFFF0000"/>
    <pageSetUpPr fitToPage="1"/>
  </sheetPr>
  <dimension ref="B1:P52"/>
  <sheetViews>
    <sheetView view="pageLayout" zoomScale="85" zoomScaleNormal="100" zoomScalePageLayoutView="85" workbookViewId="0">
      <selection activeCell="G58" sqref="G58"/>
    </sheetView>
  </sheetViews>
  <sheetFormatPr defaultRowHeight="12.75" x14ac:dyDescent="0.2"/>
  <cols>
    <col min="1" max="1" width="2.85546875" style="134" customWidth="1"/>
    <col min="2" max="2" width="9.42578125" style="134" customWidth="1"/>
    <col min="3" max="3" width="47" style="134" customWidth="1"/>
    <col min="4" max="4" width="17.5703125" style="179" customWidth="1"/>
    <col min="5" max="5" width="51.5703125" style="134" hidden="1" customWidth="1"/>
    <col min="6" max="6" width="15.5703125" style="179" hidden="1" customWidth="1"/>
    <col min="7" max="7" width="12.7109375" style="180" customWidth="1"/>
    <col min="8" max="8" width="9.85546875" style="180" hidden="1" customWidth="1"/>
    <col min="9" max="9" width="9.5703125" style="179" customWidth="1"/>
    <col min="10" max="15" width="8" style="134" customWidth="1"/>
    <col min="16" max="16" width="9.140625" style="344" hidden="1" customWidth="1"/>
    <col min="17" max="16384" width="9.140625" style="134"/>
  </cols>
  <sheetData>
    <row r="1" spans="2:16" ht="9.75" customHeight="1" x14ac:dyDescent="0.2"/>
    <row r="2" spans="2:16" ht="24" customHeight="1" x14ac:dyDescent="0.2">
      <c r="B2" s="644" t="s">
        <v>1141</v>
      </c>
      <c r="C2" s="644"/>
      <c r="D2" s="644"/>
      <c r="E2" s="644"/>
      <c r="F2" s="644"/>
      <c r="G2" s="644"/>
      <c r="H2" s="644"/>
      <c r="I2" s="644"/>
      <c r="J2" s="644"/>
      <c r="K2" s="644"/>
      <c r="L2" s="644"/>
      <c r="M2" s="644"/>
      <c r="N2" s="644"/>
      <c r="O2" s="644"/>
    </row>
    <row r="3" spans="2:16" ht="15.75" x14ac:dyDescent="0.2">
      <c r="B3" s="135" t="s">
        <v>31</v>
      </c>
      <c r="C3" s="614">
        <f>'СПИСОК КЛАССА'!E3</f>
        <v>0</v>
      </c>
      <c r="D3" s="614"/>
      <c r="E3" s="614"/>
      <c r="F3" s="614"/>
      <c r="G3" s="614"/>
      <c r="H3" s="614"/>
      <c r="I3" s="614"/>
      <c r="J3" s="615" t="s">
        <v>1</v>
      </c>
      <c r="K3" s="615"/>
      <c r="L3" s="136">
        <f>'СПИСОК КЛАССА'!I1</f>
        <v>0</v>
      </c>
      <c r="M3" s="137"/>
      <c r="N3" s="137"/>
    </row>
    <row r="5" spans="2:16" ht="6.75" customHeight="1" x14ac:dyDescent="0.25">
      <c r="B5" s="138"/>
      <c r="C5" s="138"/>
      <c r="D5" s="178"/>
      <c r="E5" s="138"/>
      <c r="F5" s="178"/>
      <c r="G5" s="175"/>
      <c r="H5" s="175"/>
      <c r="I5" s="178"/>
      <c r="J5" s="138"/>
      <c r="K5" s="138"/>
      <c r="L5" s="138"/>
      <c r="M5" s="138"/>
      <c r="N5" s="138"/>
    </row>
    <row r="6" spans="2:16" ht="15.75" x14ac:dyDescent="0.25">
      <c r="B6" s="645" t="s">
        <v>56</v>
      </c>
      <c r="C6" s="645"/>
      <c r="D6" s="645"/>
      <c r="E6" s="645"/>
      <c r="F6" s="645"/>
      <c r="G6" s="645"/>
      <c r="H6" s="645"/>
      <c r="I6" s="645"/>
      <c r="J6" s="645"/>
      <c r="K6" s="645"/>
      <c r="L6" s="645"/>
      <c r="M6" s="645"/>
      <c r="N6" s="645"/>
    </row>
    <row r="7" spans="2:16" ht="45" customHeight="1" x14ac:dyDescent="0.2">
      <c r="B7" s="609" t="s">
        <v>57</v>
      </c>
      <c r="C7" s="609" t="s">
        <v>128</v>
      </c>
      <c r="D7" s="649" t="s">
        <v>954</v>
      </c>
      <c r="E7" s="609" t="s">
        <v>129</v>
      </c>
      <c r="F7" s="649" t="s">
        <v>931</v>
      </c>
      <c r="G7" s="609" t="s">
        <v>58</v>
      </c>
      <c r="H7" s="609" t="s">
        <v>59</v>
      </c>
      <c r="I7" s="609" t="s">
        <v>62</v>
      </c>
      <c r="J7" s="646" t="s">
        <v>32</v>
      </c>
      <c r="K7" s="647"/>
      <c r="L7" s="648" t="s">
        <v>33</v>
      </c>
      <c r="M7" s="648"/>
      <c r="N7" s="648" t="s">
        <v>34</v>
      </c>
      <c r="O7" s="648"/>
    </row>
    <row r="8" spans="2:16" ht="20.25" customHeight="1" x14ac:dyDescent="0.2">
      <c r="B8" s="610"/>
      <c r="C8" s="610"/>
      <c r="D8" s="650"/>
      <c r="E8" s="610"/>
      <c r="F8" s="650"/>
      <c r="G8" s="610"/>
      <c r="H8" s="610"/>
      <c r="I8" s="610"/>
      <c r="J8" s="176" t="s">
        <v>35</v>
      </c>
      <c r="K8" s="176" t="s">
        <v>36</v>
      </c>
      <c r="L8" s="133" t="s">
        <v>35</v>
      </c>
      <c r="M8" s="133" t="s">
        <v>36</v>
      </c>
      <c r="N8" s="133" t="s">
        <v>35</v>
      </c>
      <c r="O8" s="133" t="s">
        <v>36</v>
      </c>
    </row>
    <row r="9" spans="2:16" ht="63" customHeight="1" x14ac:dyDescent="0.2">
      <c r="B9" s="384">
        <v>1</v>
      </c>
      <c r="C9" s="626" t="s">
        <v>1104</v>
      </c>
      <c r="D9" s="628" t="s">
        <v>1105</v>
      </c>
      <c r="E9" s="411"/>
      <c r="F9" s="391"/>
      <c r="G9" s="410" t="s">
        <v>60</v>
      </c>
      <c r="H9" s="409"/>
      <c r="I9" s="478">
        <v>1</v>
      </c>
      <c r="J9" s="278" t="e">
        <f ca="1">Ответы_учащихся!F22</f>
        <v>#REF!</v>
      </c>
      <c r="K9" s="154" t="e">
        <f ca="1">J9/Ответы_учащихся!$F$6</f>
        <v>#REF!</v>
      </c>
      <c r="L9" s="226" t="e">
        <f ca="1">Ответы_учащихся!F23</f>
        <v>#REF!</v>
      </c>
      <c r="M9" s="385" t="e">
        <f ca="1">L9/Ответы_учащихся!$F$6</f>
        <v>#REF!</v>
      </c>
      <c r="N9" s="226" t="e">
        <f ca="1">Ответы_учащихся!F24</f>
        <v>#REF!</v>
      </c>
      <c r="O9" s="154" t="e">
        <f ca="1">N9/Ответы_учащихся!$F$6</f>
        <v>#REF!</v>
      </c>
      <c r="P9" s="396" t="e">
        <f ca="1">SUM(K9,M9,O9)</f>
        <v>#REF!</v>
      </c>
    </row>
    <row r="10" spans="2:16" ht="84.75" customHeight="1" x14ac:dyDescent="0.2">
      <c r="B10" s="489">
        <v>2</v>
      </c>
      <c r="C10" s="634"/>
      <c r="D10" s="632"/>
      <c r="E10" s="411"/>
      <c r="F10" s="391"/>
      <c r="G10" s="490" t="s">
        <v>60</v>
      </c>
      <c r="H10" s="409"/>
      <c r="I10" s="478">
        <v>1</v>
      </c>
      <c r="J10" s="409" t="e">
        <f ca="1">Ответы_учащихся!G22</f>
        <v>#REF!</v>
      </c>
      <c r="K10" s="385" t="e">
        <f ca="1">J10/Ответы_учащихся!$F$6</f>
        <v>#REF!</v>
      </c>
      <c r="L10" s="489" t="e">
        <f ca="1">Ответы_учащихся!G23</f>
        <v>#REF!</v>
      </c>
      <c r="M10" s="488" t="e">
        <f ca="1">L10/Ответы_учащихся!$F$6</f>
        <v>#REF!</v>
      </c>
      <c r="N10" s="489" t="e">
        <f ca="1">Ответы_учащихся!G24</f>
        <v>#REF!</v>
      </c>
      <c r="O10" s="488" t="e">
        <f ca="1">N10/Ответы_учащихся!$F$6</f>
        <v>#REF!</v>
      </c>
      <c r="P10" s="487" t="e">
        <f>SUM(K10,M10,O10,#REF!)</f>
        <v>#REF!</v>
      </c>
    </row>
    <row r="11" spans="2:16" ht="64.5" customHeight="1" x14ac:dyDescent="0.2">
      <c r="B11" s="384">
        <v>3</v>
      </c>
      <c r="C11" s="627"/>
      <c r="D11" s="629"/>
      <c r="E11" s="411"/>
      <c r="F11" s="391"/>
      <c r="G11" s="410" t="s">
        <v>60</v>
      </c>
      <c r="H11" s="409"/>
      <c r="I11" s="478">
        <v>1</v>
      </c>
      <c r="J11" s="409" t="e">
        <f ca="1">Ответы_учащихся!H22</f>
        <v>#REF!</v>
      </c>
      <c r="K11" s="385" t="e">
        <f ca="1">J11/Ответы_учащихся!$F$6</f>
        <v>#REF!</v>
      </c>
      <c r="L11" s="226" t="e">
        <f ca="1">Ответы_учащихся!H23</f>
        <v>#REF!</v>
      </c>
      <c r="M11" s="385" t="e">
        <f ca="1">L11/Ответы_учащихся!$F$6</f>
        <v>#REF!</v>
      </c>
      <c r="N11" s="226" t="e">
        <f ca="1">Ответы_учащихся!H24</f>
        <v>#REF!</v>
      </c>
      <c r="O11" s="385" t="e">
        <f ca="1">N11/Ответы_учащихся!$F$6</f>
        <v>#REF!</v>
      </c>
      <c r="P11" s="396" t="e">
        <f ca="1">SUM(K11,M11,O11)</f>
        <v>#REF!</v>
      </c>
    </row>
    <row r="12" spans="2:16" ht="46.5" customHeight="1" x14ac:dyDescent="0.2">
      <c r="B12" s="624">
        <v>4</v>
      </c>
      <c r="C12" s="626" t="s">
        <v>1095</v>
      </c>
      <c r="D12" s="628" t="s">
        <v>1106</v>
      </c>
      <c r="E12" s="421"/>
      <c r="F12" s="392"/>
      <c r="G12" s="624" t="s">
        <v>61</v>
      </c>
      <c r="H12" s="409"/>
      <c r="I12" s="491">
        <v>2</v>
      </c>
      <c r="J12" s="409" t="e">
        <f ca="1">Ответы_учащихся!I21</f>
        <v>#REF!</v>
      </c>
      <c r="K12" s="385" t="e">
        <f ca="1">J12/Ответы_учащихся!$F$6</f>
        <v>#REF!</v>
      </c>
      <c r="L12" s="624" t="e">
        <f ca="1">Ответы_учащихся!I23</f>
        <v>#REF!</v>
      </c>
      <c r="M12" s="630" t="e">
        <f ca="1">L12/Ответы_учащихся!$F$6</f>
        <v>#REF!</v>
      </c>
      <c r="N12" s="624" t="e">
        <f ca="1">Ответы_учащихся!I24</f>
        <v>#REF!</v>
      </c>
      <c r="O12" s="630" t="e">
        <f ca="1">N12/Ответы_учащихся!$F$6</f>
        <v>#REF!</v>
      </c>
      <c r="P12" s="623" t="e">
        <f ca="1">SUM(K12,M12,O12,K13)</f>
        <v>#REF!</v>
      </c>
    </row>
    <row r="13" spans="2:16" ht="49.5" customHeight="1" x14ac:dyDescent="0.2">
      <c r="B13" s="625"/>
      <c r="C13" s="627"/>
      <c r="D13" s="629"/>
      <c r="E13" s="421"/>
      <c r="F13" s="490"/>
      <c r="G13" s="625"/>
      <c r="H13" s="491"/>
      <c r="I13" s="491">
        <v>1</v>
      </c>
      <c r="J13" s="491" t="e">
        <f ca="1">Ответы_учащихся!I22</f>
        <v>#REF!</v>
      </c>
      <c r="K13" s="385" t="e">
        <f ca="1">J13/Ответы_учащихся!$F$6</f>
        <v>#REF!</v>
      </c>
      <c r="L13" s="625"/>
      <c r="M13" s="631"/>
      <c r="N13" s="625"/>
      <c r="O13" s="631"/>
      <c r="P13" s="623"/>
    </row>
    <row r="14" spans="2:16" ht="53.25" customHeight="1" x14ac:dyDescent="0.2">
      <c r="B14" s="624">
        <v>5</v>
      </c>
      <c r="C14" s="626" t="s">
        <v>1096</v>
      </c>
      <c r="D14" s="628" t="s">
        <v>1106</v>
      </c>
      <c r="E14" s="411"/>
      <c r="F14" s="391"/>
      <c r="G14" s="624" t="s">
        <v>60</v>
      </c>
      <c r="H14" s="409"/>
      <c r="I14" s="478">
        <v>2</v>
      </c>
      <c r="J14" s="409" t="e">
        <f ca="1">Ответы_учащихся!J21</f>
        <v>#REF!</v>
      </c>
      <c r="K14" s="385" t="e">
        <f ca="1">J14/Ответы_учащихся!$F$6</f>
        <v>#REF!</v>
      </c>
      <c r="L14" s="624" t="e">
        <f ca="1">Ответы_учащихся!J23</f>
        <v>#REF!</v>
      </c>
      <c r="M14" s="630" t="e">
        <f ca="1">L14/Ответы_учащихся!$F$6</f>
        <v>#REF!</v>
      </c>
      <c r="N14" s="624" t="e">
        <f ca="1">Ответы_учащихся!J24</f>
        <v>#REF!</v>
      </c>
      <c r="O14" s="630" t="e">
        <f ca="1">N14/Ответы_учащихся!$F$6</f>
        <v>#REF!</v>
      </c>
      <c r="P14" s="623" t="e">
        <f ca="1">SUM(K14,M14,O14,K15)</f>
        <v>#REF!</v>
      </c>
    </row>
    <row r="15" spans="2:16" ht="56.25" customHeight="1" x14ac:dyDescent="0.2">
      <c r="B15" s="625"/>
      <c r="C15" s="627"/>
      <c r="D15" s="629"/>
      <c r="E15" s="411"/>
      <c r="F15" s="479"/>
      <c r="G15" s="625"/>
      <c r="H15" s="478"/>
      <c r="I15" s="478">
        <v>1</v>
      </c>
      <c r="J15" s="478" t="e">
        <f ca="1">Ответы_учащихся!J22</f>
        <v>#REF!</v>
      </c>
      <c r="K15" s="385" t="e">
        <f ca="1">J15/Ответы_учащихся!$F$6</f>
        <v>#REF!</v>
      </c>
      <c r="L15" s="625"/>
      <c r="M15" s="631"/>
      <c r="N15" s="625"/>
      <c r="O15" s="631"/>
      <c r="P15" s="623"/>
    </row>
    <row r="16" spans="2:16" ht="27.75" customHeight="1" x14ac:dyDescent="0.2">
      <c r="B16" s="624">
        <v>6</v>
      </c>
      <c r="C16" s="626" t="s">
        <v>1097</v>
      </c>
      <c r="D16" s="628" t="s">
        <v>1106</v>
      </c>
      <c r="E16" s="411"/>
      <c r="F16" s="391"/>
      <c r="G16" s="624" t="s">
        <v>61</v>
      </c>
      <c r="H16" s="409"/>
      <c r="I16" s="478">
        <v>2</v>
      </c>
      <c r="J16" s="409" t="e">
        <f ca="1">Ответы_учащихся!K21</f>
        <v>#REF!</v>
      </c>
      <c r="K16" s="385" t="e">
        <f ca="1">J16/Ответы_учащихся!$F$6</f>
        <v>#REF!</v>
      </c>
      <c r="L16" s="624" t="e">
        <f ca="1">Ответы_учащихся!K23</f>
        <v>#REF!</v>
      </c>
      <c r="M16" s="630" t="e">
        <f ca="1">L16/Ответы_учащихся!$F$6</f>
        <v>#REF!</v>
      </c>
      <c r="N16" s="624" t="e">
        <f ca="1">Ответы_учащихся!K24</f>
        <v>#REF!</v>
      </c>
      <c r="O16" s="630" t="e">
        <f ca="1">N16/Ответы_учащихся!$F$6</f>
        <v>#REF!</v>
      </c>
      <c r="P16" s="623" t="e">
        <f ca="1">SUM(K16,M16,O16,K17)</f>
        <v>#REF!</v>
      </c>
    </row>
    <row r="17" spans="2:16" ht="27.75" customHeight="1" x14ac:dyDescent="0.2">
      <c r="B17" s="625"/>
      <c r="C17" s="627"/>
      <c r="D17" s="629"/>
      <c r="E17" s="411"/>
      <c r="F17" s="479"/>
      <c r="G17" s="625"/>
      <c r="H17" s="478"/>
      <c r="I17" s="478">
        <v>1</v>
      </c>
      <c r="J17" s="478" t="e">
        <f ca="1">Ответы_учащихся!K22</f>
        <v>#REF!</v>
      </c>
      <c r="K17" s="385" t="e">
        <f ca="1">J17/Ответы_учащихся!$F$6</f>
        <v>#REF!</v>
      </c>
      <c r="L17" s="625"/>
      <c r="M17" s="631"/>
      <c r="N17" s="625"/>
      <c r="O17" s="631"/>
      <c r="P17" s="623"/>
    </row>
    <row r="18" spans="2:16" ht="30" customHeight="1" x14ac:dyDescent="0.2">
      <c r="B18" s="624">
        <v>7</v>
      </c>
      <c r="C18" s="626" t="s">
        <v>1098</v>
      </c>
      <c r="D18" s="628" t="s">
        <v>1107</v>
      </c>
      <c r="E18" s="411"/>
      <c r="F18" s="391"/>
      <c r="G18" s="624" t="s">
        <v>61</v>
      </c>
      <c r="H18" s="409"/>
      <c r="I18" s="478">
        <v>2</v>
      </c>
      <c r="J18" s="409" t="e">
        <f ca="1">Ответы_учащихся!L21</f>
        <v>#REF!</v>
      </c>
      <c r="K18" s="385" t="e">
        <f ca="1">J18/Ответы_учащихся!$F$6</f>
        <v>#REF!</v>
      </c>
      <c r="L18" s="624" t="e">
        <f ca="1">Ответы_учащихся!L23</f>
        <v>#REF!</v>
      </c>
      <c r="M18" s="630" t="e">
        <f ca="1">L18/Ответы_учащихся!$F$6</f>
        <v>#REF!</v>
      </c>
      <c r="N18" s="624" t="e">
        <f ca="1">Ответы_учащихся!L24</f>
        <v>#REF!</v>
      </c>
      <c r="O18" s="630" t="e">
        <f ca="1">N18/Ответы_учащихся!$F$6</f>
        <v>#REF!</v>
      </c>
      <c r="P18" s="623" t="e">
        <f ca="1">SUM(K18,M18,O18,K19)</f>
        <v>#REF!</v>
      </c>
    </row>
    <row r="19" spans="2:16" ht="30" customHeight="1" x14ac:dyDescent="0.2">
      <c r="B19" s="625"/>
      <c r="C19" s="627"/>
      <c r="D19" s="629"/>
      <c r="E19" s="411"/>
      <c r="F19" s="479"/>
      <c r="G19" s="625"/>
      <c r="H19" s="478"/>
      <c r="I19" s="478">
        <v>1</v>
      </c>
      <c r="J19" s="478" t="e">
        <f ca="1">Ответы_учащихся!L22</f>
        <v>#REF!</v>
      </c>
      <c r="K19" s="385" t="e">
        <f ca="1">J19/Ответы_учащихся!$F$6</f>
        <v>#REF!</v>
      </c>
      <c r="L19" s="625"/>
      <c r="M19" s="631"/>
      <c r="N19" s="625"/>
      <c r="O19" s="631"/>
      <c r="P19" s="623"/>
    </row>
    <row r="20" spans="2:16" ht="52.5" customHeight="1" x14ac:dyDescent="0.2">
      <c r="B20" s="624">
        <v>8</v>
      </c>
      <c r="C20" s="626" t="s">
        <v>1096</v>
      </c>
      <c r="D20" s="628" t="s">
        <v>1107</v>
      </c>
      <c r="E20" s="411"/>
      <c r="F20" s="391"/>
      <c r="G20" s="624" t="s">
        <v>60</v>
      </c>
      <c r="H20" s="409"/>
      <c r="I20" s="478">
        <v>2</v>
      </c>
      <c r="J20" s="409" t="e">
        <f ca="1">Ответы_учащихся!M21</f>
        <v>#REF!</v>
      </c>
      <c r="K20" s="385" t="e">
        <f ca="1">J20/Ответы_учащихся!$F$6</f>
        <v>#REF!</v>
      </c>
      <c r="L20" s="624" t="e">
        <f ca="1">Ответы_учащихся!M23</f>
        <v>#REF!</v>
      </c>
      <c r="M20" s="630" t="e">
        <f ca="1">L20/Ответы_учащихся!$F$6</f>
        <v>#REF!</v>
      </c>
      <c r="N20" s="624" t="e">
        <f ca="1">Ответы_учащихся!M24</f>
        <v>#REF!</v>
      </c>
      <c r="O20" s="630" t="e">
        <f ca="1">N20/Ответы_учащихся!$F$6</f>
        <v>#REF!</v>
      </c>
      <c r="P20" s="623" t="e">
        <f ca="1">SUM(K20,M20,O20,K21)</f>
        <v>#REF!</v>
      </c>
    </row>
    <row r="21" spans="2:16" ht="55.5" customHeight="1" x14ac:dyDescent="0.2">
      <c r="B21" s="625"/>
      <c r="C21" s="627"/>
      <c r="D21" s="629"/>
      <c r="E21" s="411"/>
      <c r="F21" s="492"/>
      <c r="G21" s="625"/>
      <c r="H21" s="491"/>
      <c r="I21" s="491">
        <v>1</v>
      </c>
      <c r="J21" s="491" t="e">
        <f ca="1">Ответы_учащихся!M22</f>
        <v>#REF!</v>
      </c>
      <c r="K21" s="385" t="e">
        <f ca="1">J21/Ответы_учащихся!$F$6</f>
        <v>#REF!</v>
      </c>
      <c r="L21" s="625"/>
      <c r="M21" s="631"/>
      <c r="N21" s="625"/>
      <c r="O21" s="631"/>
      <c r="P21" s="623"/>
    </row>
    <row r="22" spans="2:16" ht="22.5" customHeight="1" x14ac:dyDescent="0.2">
      <c r="B22" s="624">
        <v>9</v>
      </c>
      <c r="C22" s="626" t="s">
        <v>1097</v>
      </c>
      <c r="D22" s="628" t="s">
        <v>1107</v>
      </c>
      <c r="E22" s="411"/>
      <c r="F22" s="391"/>
      <c r="G22" s="624" t="s">
        <v>61</v>
      </c>
      <c r="H22" s="409"/>
      <c r="I22" s="478">
        <v>2</v>
      </c>
      <c r="J22" s="409" t="e">
        <f ca="1">Ответы_учащихся!N21</f>
        <v>#REF!</v>
      </c>
      <c r="K22" s="385" t="e">
        <f ca="1">J22/Ответы_учащихся!$F$6</f>
        <v>#REF!</v>
      </c>
      <c r="L22" s="624" t="e">
        <f ca="1">Ответы_учащихся!N23</f>
        <v>#REF!</v>
      </c>
      <c r="M22" s="630" t="e">
        <f ca="1">L22/Ответы_учащихся!$F$6</f>
        <v>#REF!</v>
      </c>
      <c r="N22" s="624" t="e">
        <f ca="1">Ответы_учащихся!N24</f>
        <v>#REF!</v>
      </c>
      <c r="O22" s="630" t="e">
        <f ca="1">N22/Ответы_учащихся!$F$6</f>
        <v>#REF!</v>
      </c>
      <c r="P22" s="623" t="e">
        <f ca="1">SUM(K22,M22,O22,K23)</f>
        <v>#REF!</v>
      </c>
    </row>
    <row r="23" spans="2:16" ht="22.5" customHeight="1" x14ac:dyDescent="0.2">
      <c r="B23" s="625"/>
      <c r="C23" s="627"/>
      <c r="D23" s="629"/>
      <c r="E23" s="421"/>
      <c r="F23" s="477"/>
      <c r="G23" s="625"/>
      <c r="H23" s="478"/>
      <c r="I23" s="478">
        <v>1</v>
      </c>
      <c r="J23" s="478" t="e">
        <f ca="1">Ответы_учащихся!N22</f>
        <v>#REF!</v>
      </c>
      <c r="K23" s="385" t="e">
        <f ca="1">J23/Ответы_учащихся!$F$6</f>
        <v>#REF!</v>
      </c>
      <c r="L23" s="625"/>
      <c r="M23" s="631"/>
      <c r="N23" s="625"/>
      <c r="O23" s="631"/>
      <c r="P23" s="623"/>
    </row>
    <row r="24" spans="2:16" ht="121.5" customHeight="1" x14ac:dyDescent="0.2">
      <c r="B24" s="491">
        <v>10</v>
      </c>
      <c r="C24" s="460" t="s">
        <v>1099</v>
      </c>
      <c r="D24" s="492" t="s">
        <v>1108</v>
      </c>
      <c r="E24" s="411"/>
      <c r="F24" s="492"/>
      <c r="G24" s="491" t="s">
        <v>60</v>
      </c>
      <c r="H24" s="491"/>
      <c r="I24" s="491">
        <v>1</v>
      </c>
      <c r="J24" s="491" t="e">
        <f ca="1">Ответы_учащихся!O22</f>
        <v>#REF!</v>
      </c>
      <c r="K24" s="385" t="e">
        <f ca="1">J24/Ответы_учащихся!$F$6</f>
        <v>#REF!</v>
      </c>
      <c r="L24" s="491" t="e">
        <f ca="1">Ответы_учащихся!O23</f>
        <v>#REF!</v>
      </c>
      <c r="M24" s="385" t="e">
        <f ca="1">L24/Ответы_учащихся!$F$6</f>
        <v>#REF!</v>
      </c>
      <c r="N24" s="491" t="e">
        <f ca="1">Ответы_учащихся!O24</f>
        <v>#REF!</v>
      </c>
      <c r="O24" s="385" t="e">
        <f ca="1">N24/Ответы_учащихся!$F$6</f>
        <v>#REF!</v>
      </c>
      <c r="P24" s="487" t="e">
        <f>SUM(K24,M24,O24,#REF!,#REF!)</f>
        <v>#REF!</v>
      </c>
    </row>
    <row r="25" spans="2:16" ht="36.75" customHeight="1" x14ac:dyDescent="0.2">
      <c r="B25" s="624">
        <v>11</v>
      </c>
      <c r="C25" s="626" t="s">
        <v>1100</v>
      </c>
      <c r="D25" s="628" t="s">
        <v>1109</v>
      </c>
      <c r="E25" s="411"/>
      <c r="F25" s="391"/>
      <c r="G25" s="624" t="s">
        <v>61</v>
      </c>
      <c r="H25" s="409"/>
      <c r="I25" s="478">
        <v>2</v>
      </c>
      <c r="J25" s="409" t="e">
        <f ca="1">Ответы_учащихся!P21</f>
        <v>#REF!</v>
      </c>
      <c r="K25" s="385" t="e">
        <f ca="1">J25/Ответы_учащихся!$F$6</f>
        <v>#REF!</v>
      </c>
      <c r="L25" s="624" t="e">
        <f ca="1">Ответы_учащихся!P23</f>
        <v>#REF!</v>
      </c>
      <c r="M25" s="630" t="e">
        <f ca="1">L25/Ответы_учащихся!$F$6</f>
        <v>#REF!</v>
      </c>
      <c r="N25" s="624" t="e">
        <f ca="1">Ответы_учащихся!P24</f>
        <v>#REF!</v>
      </c>
      <c r="O25" s="630" t="e">
        <f ca="1">N25/Ответы_учащихся!$F$6</f>
        <v>#REF!</v>
      </c>
      <c r="P25" s="623" t="e">
        <f ca="1">SUM(K25,M25,O25,K26)</f>
        <v>#REF!</v>
      </c>
    </row>
    <row r="26" spans="2:16" ht="47.25" customHeight="1" x14ac:dyDescent="0.2">
      <c r="B26" s="625"/>
      <c r="C26" s="627"/>
      <c r="D26" s="629"/>
      <c r="E26" s="421"/>
      <c r="F26" s="477"/>
      <c r="G26" s="625"/>
      <c r="H26" s="478"/>
      <c r="I26" s="478">
        <v>1</v>
      </c>
      <c r="J26" s="478" t="e">
        <f ca="1">Ответы_учащихся!P22</f>
        <v>#REF!</v>
      </c>
      <c r="K26" s="385" t="e">
        <f ca="1">J26/Ответы_учащихся!$F$6</f>
        <v>#REF!</v>
      </c>
      <c r="L26" s="625"/>
      <c r="M26" s="631"/>
      <c r="N26" s="625"/>
      <c r="O26" s="631"/>
      <c r="P26" s="623"/>
    </row>
    <row r="27" spans="2:16" ht="123.75" customHeight="1" x14ac:dyDescent="0.2">
      <c r="B27" s="420">
        <v>12</v>
      </c>
      <c r="C27" s="476" t="s">
        <v>1099</v>
      </c>
      <c r="D27" s="458" t="s">
        <v>1110</v>
      </c>
      <c r="E27" s="423"/>
      <c r="F27" s="422"/>
      <c r="G27" s="457" t="s">
        <v>60</v>
      </c>
      <c r="H27" s="409"/>
      <c r="I27" s="478">
        <v>1</v>
      </c>
      <c r="J27" s="409" t="e">
        <f ca="1">Ответы_учащихся!Q22</f>
        <v>#REF!</v>
      </c>
      <c r="K27" s="385" t="e">
        <f ca="1">J27/Ответы_учащихся!$F$6</f>
        <v>#REF!</v>
      </c>
      <c r="L27" s="409" t="e">
        <f ca="1">Ответы_учащихся!Q23</f>
        <v>#REF!</v>
      </c>
      <c r="M27" s="418" t="e">
        <f ca="1">L27/Ответы_учащихся!$F$6</f>
        <v>#REF!</v>
      </c>
      <c r="N27" s="409" t="e">
        <f ca="1">Ответы_учащихся!Q24</f>
        <v>#REF!</v>
      </c>
      <c r="O27" s="418" t="e">
        <f ca="1">N27/Ответы_учащихся!$F$6</f>
        <v>#REF!</v>
      </c>
      <c r="P27" s="419" t="e">
        <f ca="1">SUM(K27,M27,O27)</f>
        <v>#REF!</v>
      </c>
    </row>
    <row r="28" spans="2:16" ht="37.5" customHeight="1" x14ac:dyDescent="0.2">
      <c r="B28" s="624">
        <v>13</v>
      </c>
      <c r="C28" s="626" t="s">
        <v>1098</v>
      </c>
      <c r="D28" s="628" t="s">
        <v>1111</v>
      </c>
      <c r="E28" s="411"/>
      <c r="F28" s="391"/>
      <c r="G28" s="624" t="s">
        <v>61</v>
      </c>
      <c r="H28" s="409"/>
      <c r="I28" s="478">
        <v>2</v>
      </c>
      <c r="J28" s="409" t="e">
        <f ca="1">Ответы_учащихся!R21</f>
        <v>#REF!</v>
      </c>
      <c r="K28" s="385" t="e">
        <f ca="1">J28/Ответы_учащихся!$F$6</f>
        <v>#REF!</v>
      </c>
      <c r="L28" s="624" t="e">
        <f ca="1">Ответы_учащихся!R23</f>
        <v>#REF!</v>
      </c>
      <c r="M28" s="630" t="e">
        <f ca="1">L28/Ответы_учащихся!$F$6</f>
        <v>#REF!</v>
      </c>
      <c r="N28" s="624" t="e">
        <f ca="1">Ответы_учащихся!R24</f>
        <v>#REF!</v>
      </c>
      <c r="O28" s="630" t="e">
        <f ca="1">N28/Ответы_учащихся!$F$6</f>
        <v>#REF!</v>
      </c>
      <c r="P28" s="623" t="e">
        <f ca="1">SUM(K28,M28,O28,K29)</f>
        <v>#REF!</v>
      </c>
    </row>
    <row r="29" spans="2:16" ht="37.5" customHeight="1" x14ac:dyDescent="0.2">
      <c r="B29" s="625"/>
      <c r="C29" s="627"/>
      <c r="D29" s="629"/>
      <c r="E29" s="411"/>
      <c r="F29" s="492"/>
      <c r="G29" s="625"/>
      <c r="H29" s="491"/>
      <c r="I29" s="491">
        <v>1</v>
      </c>
      <c r="J29" s="491" t="e">
        <f ca="1">Ответы_учащихся!R22</f>
        <v>#REF!</v>
      </c>
      <c r="K29" s="385" t="e">
        <f ca="1">J29/Ответы_учащихся!$F$6</f>
        <v>#REF!</v>
      </c>
      <c r="L29" s="625"/>
      <c r="M29" s="631"/>
      <c r="N29" s="625"/>
      <c r="O29" s="631"/>
      <c r="P29" s="623"/>
    </row>
    <row r="30" spans="2:16" ht="51" customHeight="1" x14ac:dyDescent="0.2">
      <c r="B30" s="624">
        <v>14</v>
      </c>
      <c r="C30" s="626" t="s">
        <v>1096</v>
      </c>
      <c r="D30" s="628" t="s">
        <v>1112</v>
      </c>
      <c r="E30" s="387"/>
      <c r="F30" s="391"/>
      <c r="G30" s="624" t="s">
        <v>60</v>
      </c>
      <c r="H30" s="409"/>
      <c r="I30" s="478">
        <v>2</v>
      </c>
      <c r="J30" s="409" t="e">
        <f ca="1">Ответы_учащихся!S21</f>
        <v>#REF!</v>
      </c>
      <c r="K30" s="385" t="e">
        <f ca="1">J30/Ответы_учащихся!$F$6</f>
        <v>#REF!</v>
      </c>
      <c r="L30" s="624" t="e">
        <f ca="1">Ответы_учащихся!S23</f>
        <v>#REF!</v>
      </c>
      <c r="M30" s="630" t="e">
        <f ca="1">L30/Ответы_учащихся!$F$6</f>
        <v>#REF!</v>
      </c>
      <c r="N30" s="624" t="e">
        <f ca="1">Ответы_учащихся!S24</f>
        <v>#REF!</v>
      </c>
      <c r="O30" s="630" t="e">
        <f ca="1">N30/Ответы_учащихся!$F$6</f>
        <v>#REF!</v>
      </c>
      <c r="P30" s="623" t="e">
        <f ca="1">SUM(K30,M30,O30,K31)</f>
        <v>#REF!</v>
      </c>
    </row>
    <row r="31" spans="2:16" ht="55.5" customHeight="1" x14ac:dyDescent="0.2">
      <c r="B31" s="625"/>
      <c r="C31" s="627"/>
      <c r="D31" s="629"/>
      <c r="E31" s="387"/>
      <c r="F31" s="492"/>
      <c r="G31" s="625"/>
      <c r="H31" s="491"/>
      <c r="I31" s="491">
        <v>1</v>
      </c>
      <c r="J31" s="491" t="e">
        <f ca="1">Ответы_учащихся!S22</f>
        <v>#REF!</v>
      </c>
      <c r="K31" s="385" t="e">
        <f ca="1">J31/Ответы_учащихся!$F$6</f>
        <v>#REF!</v>
      </c>
      <c r="L31" s="625"/>
      <c r="M31" s="631"/>
      <c r="N31" s="625"/>
      <c r="O31" s="631"/>
      <c r="P31" s="623"/>
    </row>
    <row r="32" spans="2:16" ht="30" customHeight="1" x14ac:dyDescent="0.2">
      <c r="B32" s="624">
        <v>15</v>
      </c>
      <c r="C32" s="626" t="s">
        <v>1097</v>
      </c>
      <c r="D32" s="628" t="s">
        <v>1111</v>
      </c>
      <c r="E32" s="411"/>
      <c r="F32" s="410"/>
      <c r="G32" s="624" t="s">
        <v>61</v>
      </c>
      <c r="H32" s="409"/>
      <c r="I32" s="478">
        <v>2</v>
      </c>
      <c r="J32" s="409" t="e">
        <f ca="1">Ответы_учащихся!T21</f>
        <v>#REF!</v>
      </c>
      <c r="K32" s="385" t="e">
        <f ca="1">J32/Ответы_учащихся!$F$6</f>
        <v>#REF!</v>
      </c>
      <c r="L32" s="624" t="e">
        <f ca="1">Ответы_учащихся!T23</f>
        <v>#REF!</v>
      </c>
      <c r="M32" s="630" t="e">
        <f ca="1">L32/Ответы_учащихся!$F$6</f>
        <v>#REF!</v>
      </c>
      <c r="N32" s="624" t="e">
        <f ca="1">Ответы_учащихся!T24</f>
        <v>#REF!</v>
      </c>
      <c r="O32" s="630" t="e">
        <f ca="1">N32/Ответы_учащихся!$F$6</f>
        <v>#REF!</v>
      </c>
      <c r="P32" s="623" t="e">
        <f ca="1">SUM(K32,K33,M32,O32)</f>
        <v>#REF!</v>
      </c>
    </row>
    <row r="33" spans="2:16" ht="30" customHeight="1" x14ac:dyDescent="0.2">
      <c r="B33" s="625"/>
      <c r="C33" s="627"/>
      <c r="D33" s="629"/>
      <c r="E33" s="411"/>
      <c r="F33" s="410"/>
      <c r="G33" s="625"/>
      <c r="H33" s="409"/>
      <c r="I33" s="478">
        <v>1</v>
      </c>
      <c r="J33" s="409" t="e">
        <f ca="1">Ответы_учащихся!T22</f>
        <v>#REF!</v>
      </c>
      <c r="K33" s="385" t="e">
        <f ca="1">J33/Ответы_учащихся!$F$6</f>
        <v>#REF!</v>
      </c>
      <c r="L33" s="625"/>
      <c r="M33" s="631"/>
      <c r="N33" s="625"/>
      <c r="O33" s="631"/>
      <c r="P33" s="623"/>
    </row>
    <row r="34" spans="2:16" ht="44.25" customHeight="1" x14ac:dyDescent="0.2">
      <c r="B34" s="638">
        <v>16</v>
      </c>
      <c r="C34" s="626" t="s">
        <v>1098</v>
      </c>
      <c r="D34" s="637" t="s">
        <v>1113</v>
      </c>
      <c r="E34" s="411"/>
      <c r="F34" s="410"/>
      <c r="G34" s="624" t="s">
        <v>60</v>
      </c>
      <c r="H34" s="409"/>
      <c r="I34" s="478">
        <v>2</v>
      </c>
      <c r="J34" s="409" t="e">
        <f ca="1">Ответы_учащихся!U21</f>
        <v>#REF!</v>
      </c>
      <c r="K34" s="385" t="e">
        <f ca="1">J34/Ответы_учащихся!$F$6</f>
        <v>#REF!</v>
      </c>
      <c r="L34" s="624" t="e">
        <f ca="1">Ответы_учащихся!U23</f>
        <v>#REF!</v>
      </c>
      <c r="M34" s="630" t="e">
        <f ca="1">L34/Ответы_учащихся!$F$6</f>
        <v>#REF!</v>
      </c>
      <c r="N34" s="624" t="e">
        <f ca="1">Ответы_учащихся!U24</f>
        <v>#REF!</v>
      </c>
      <c r="O34" s="630" t="e">
        <f ca="1">N34/Ответы_учащихся!$F$6</f>
        <v>#REF!</v>
      </c>
      <c r="P34" s="623" t="e">
        <f ca="1">SUM(M34,K35,K34,O34)</f>
        <v>#REF!</v>
      </c>
    </row>
    <row r="35" spans="2:16" ht="44.25" customHeight="1" x14ac:dyDescent="0.2">
      <c r="B35" s="638"/>
      <c r="C35" s="627"/>
      <c r="D35" s="637"/>
      <c r="E35" s="411"/>
      <c r="F35" s="410"/>
      <c r="G35" s="625"/>
      <c r="H35" s="409"/>
      <c r="I35" s="478">
        <v>1</v>
      </c>
      <c r="J35" s="409" t="e">
        <f ca="1">Ответы_учащихся!U22</f>
        <v>#REF!</v>
      </c>
      <c r="K35" s="385" t="e">
        <f ca="1">J35/Ответы_учащихся!$F$6</f>
        <v>#REF!</v>
      </c>
      <c r="L35" s="625"/>
      <c r="M35" s="631"/>
      <c r="N35" s="625"/>
      <c r="O35" s="631"/>
      <c r="P35" s="623"/>
    </row>
    <row r="36" spans="2:16" ht="39.75" customHeight="1" x14ac:dyDescent="0.2">
      <c r="B36" s="624">
        <v>17</v>
      </c>
      <c r="C36" s="626" t="s">
        <v>1098</v>
      </c>
      <c r="D36" s="628" t="s">
        <v>1139</v>
      </c>
      <c r="E36" s="440"/>
      <c r="F36" s="441"/>
      <c r="G36" s="624" t="s">
        <v>60</v>
      </c>
      <c r="H36" s="409"/>
      <c r="I36" s="478">
        <v>2</v>
      </c>
      <c r="J36" s="409" t="e">
        <f ca="1">Ответы_учащихся!V21</f>
        <v>#REF!</v>
      </c>
      <c r="K36" s="385" t="e">
        <f ca="1">J36/Ответы_учащихся!$F$6</f>
        <v>#REF!</v>
      </c>
      <c r="L36" s="624" t="e">
        <f ca="1">Ответы_учащихся!V23</f>
        <v>#REF!</v>
      </c>
      <c r="M36" s="630" t="e">
        <f ca="1">L36/Ответы_учащихся!$F$6</f>
        <v>#REF!</v>
      </c>
      <c r="N36" s="624" t="e">
        <f ca="1">Ответы_учащихся!V24</f>
        <v>#REF!</v>
      </c>
      <c r="O36" s="630" t="e">
        <f ca="1">N36/Ответы_учащихся!$F$6</f>
        <v>#REF!</v>
      </c>
      <c r="P36" s="623" t="e">
        <f ca="1">SUM(K36,M36,O36,K37)</f>
        <v>#REF!</v>
      </c>
    </row>
    <row r="37" spans="2:16" ht="39.75" customHeight="1" x14ac:dyDescent="0.2">
      <c r="B37" s="625"/>
      <c r="C37" s="627"/>
      <c r="D37" s="629"/>
      <c r="E37" s="440"/>
      <c r="F37" s="441"/>
      <c r="G37" s="625"/>
      <c r="H37" s="491"/>
      <c r="I37" s="491">
        <v>1</v>
      </c>
      <c r="J37" s="491" t="e">
        <f ca="1">Ответы_учащихся!V22</f>
        <v>#REF!</v>
      </c>
      <c r="K37" s="385" t="e">
        <f ca="1">J37/Ответы_учащихся!$F$6</f>
        <v>#REF!</v>
      </c>
      <c r="L37" s="625"/>
      <c r="M37" s="631"/>
      <c r="N37" s="625"/>
      <c r="O37" s="631"/>
      <c r="P37" s="623"/>
    </row>
    <row r="38" spans="2:16" ht="51" customHeight="1" x14ac:dyDescent="0.2">
      <c r="B38" s="624">
        <v>18</v>
      </c>
      <c r="C38" s="626" t="s">
        <v>1096</v>
      </c>
      <c r="D38" s="628" t="s">
        <v>1139</v>
      </c>
      <c r="E38" s="440"/>
      <c r="F38" s="441"/>
      <c r="G38" s="624" t="s">
        <v>60</v>
      </c>
      <c r="H38" s="409"/>
      <c r="I38" s="478">
        <v>2</v>
      </c>
      <c r="J38" s="409" t="e">
        <f ca="1">Ответы_учащихся!W21</f>
        <v>#REF!</v>
      </c>
      <c r="K38" s="385" t="e">
        <f ca="1">J38/Ответы_учащихся!$F$6</f>
        <v>#REF!</v>
      </c>
      <c r="L38" s="640" t="e">
        <f ca="1">Ответы_учащихся!W23</f>
        <v>#REF!</v>
      </c>
      <c r="M38" s="630" t="e">
        <f ca="1">L38/Ответы_учащихся!$F$6</f>
        <v>#REF!</v>
      </c>
      <c r="N38" s="640" t="e">
        <f ca="1">Ответы_учащихся!W24</f>
        <v>#REF!</v>
      </c>
      <c r="O38" s="630" t="e">
        <f ca="1">N38/Ответы_учащихся!$F$6</f>
        <v>#REF!</v>
      </c>
      <c r="P38" s="623" t="e">
        <f ca="1">SUM(K38,M38,O38,K39)</f>
        <v>#REF!</v>
      </c>
    </row>
    <row r="39" spans="2:16" ht="51" customHeight="1" x14ac:dyDescent="0.2">
      <c r="B39" s="625"/>
      <c r="C39" s="627"/>
      <c r="D39" s="629"/>
      <c r="E39" s="440"/>
      <c r="F39" s="441"/>
      <c r="G39" s="625"/>
      <c r="H39" s="491"/>
      <c r="I39" s="491">
        <v>1</v>
      </c>
      <c r="J39" s="491" t="e">
        <f ca="1">Ответы_учащихся!W22</f>
        <v>#REF!</v>
      </c>
      <c r="K39" s="385" t="e">
        <f ca="1">J39/Ответы_учащихся!$F$6</f>
        <v>#REF!</v>
      </c>
      <c r="L39" s="643"/>
      <c r="M39" s="631"/>
      <c r="N39" s="643"/>
      <c r="O39" s="631"/>
      <c r="P39" s="623"/>
    </row>
    <row r="40" spans="2:16" ht="27.75" customHeight="1" x14ac:dyDescent="0.2">
      <c r="B40" s="624">
        <v>19</v>
      </c>
      <c r="C40" s="626" t="s">
        <v>1097</v>
      </c>
      <c r="D40" s="628" t="s">
        <v>1139</v>
      </c>
      <c r="E40" s="440"/>
      <c r="F40" s="441"/>
      <c r="G40" s="624" t="s">
        <v>61</v>
      </c>
      <c r="H40" s="409"/>
      <c r="I40" s="478">
        <v>2</v>
      </c>
      <c r="J40" s="409" t="e">
        <f ca="1">Ответы_учащихся!X21</f>
        <v>#REF!</v>
      </c>
      <c r="K40" s="385" t="e">
        <f ca="1">J40/Ответы_учащихся!$F$6</f>
        <v>#REF!</v>
      </c>
      <c r="L40" s="640" t="e">
        <f ca="1">Ответы_учащихся!X23</f>
        <v>#REF!</v>
      </c>
      <c r="M40" s="630" t="e">
        <f ca="1">L40/Ответы_учащихся!$F$6</f>
        <v>#REF!</v>
      </c>
      <c r="N40" s="640" t="e">
        <f ca="1">Ответы_учащихся!X24</f>
        <v>#REF!</v>
      </c>
      <c r="O40" s="630" t="e">
        <f ca="1">N40/Ответы_учащихся!$F$6</f>
        <v>#REF!</v>
      </c>
      <c r="P40" s="623" t="e">
        <f ca="1">SUM(K40,K41,M40,O40)</f>
        <v>#REF!</v>
      </c>
    </row>
    <row r="41" spans="2:16" ht="27.75" customHeight="1" x14ac:dyDescent="0.2">
      <c r="B41" s="633"/>
      <c r="C41" s="634"/>
      <c r="D41" s="632"/>
      <c r="E41" s="440"/>
      <c r="F41" s="441"/>
      <c r="G41" s="633"/>
      <c r="H41" s="409"/>
      <c r="I41" s="478">
        <v>1</v>
      </c>
      <c r="J41" s="409" t="e">
        <f ca="1">Ответы_учащихся!X22</f>
        <v>#REF!</v>
      </c>
      <c r="K41" s="385" t="e">
        <f ca="1">J41/Ответы_учащихся!$F$6</f>
        <v>#REF!</v>
      </c>
      <c r="L41" s="641"/>
      <c r="M41" s="642"/>
      <c r="N41" s="641"/>
      <c r="O41" s="642"/>
      <c r="P41" s="623"/>
    </row>
    <row r="42" spans="2:16" ht="66" customHeight="1" x14ac:dyDescent="0.2">
      <c r="B42" s="624">
        <v>20</v>
      </c>
      <c r="C42" s="626" t="s">
        <v>1099</v>
      </c>
      <c r="D42" s="628" t="s">
        <v>1114</v>
      </c>
      <c r="E42" s="449"/>
      <c r="F42" s="450"/>
      <c r="G42" s="624" t="s">
        <v>61</v>
      </c>
      <c r="H42" s="409"/>
      <c r="I42" s="478">
        <v>2</v>
      </c>
      <c r="J42" s="409" t="e">
        <f ca="1">Ответы_учащихся!Y21</f>
        <v>#REF!</v>
      </c>
      <c r="K42" s="418" t="e">
        <f ca="1">J42/Ответы_учащихся!$F$6</f>
        <v>#REF!</v>
      </c>
      <c r="L42" s="640" t="e">
        <f ca="1">Ответы_учащихся!Y23</f>
        <v>#REF!</v>
      </c>
      <c r="M42" s="630" t="e">
        <f ca="1">L42/Ответы_учащихся!$F$6</f>
        <v>#REF!</v>
      </c>
      <c r="N42" s="640" t="e">
        <f ca="1">Ответы_учащихся!Y24</f>
        <v>#REF!</v>
      </c>
      <c r="O42" s="630" t="e">
        <f ca="1">N42/Ответы_учащихся!$F$6</f>
        <v>#REF!</v>
      </c>
      <c r="P42" s="623" t="e">
        <f ca="1">SUM(K42,K43,M42,O42)</f>
        <v>#REF!</v>
      </c>
    </row>
    <row r="43" spans="2:16" ht="60.75" customHeight="1" x14ac:dyDescent="0.2">
      <c r="B43" s="633"/>
      <c r="C43" s="634"/>
      <c r="D43" s="632"/>
      <c r="E43" s="440"/>
      <c r="F43" s="441"/>
      <c r="G43" s="633"/>
      <c r="H43" s="409"/>
      <c r="I43" s="478">
        <v>1</v>
      </c>
      <c r="J43" s="409" t="e">
        <f ca="1">Ответы_учащихся!Y22</f>
        <v>#REF!</v>
      </c>
      <c r="K43" s="418" t="e">
        <f ca="1">J43/Ответы_учащихся!$F$6</f>
        <v>#REF!</v>
      </c>
      <c r="L43" s="641"/>
      <c r="M43" s="642"/>
      <c r="N43" s="641"/>
      <c r="O43" s="642"/>
      <c r="P43" s="623"/>
    </row>
    <row r="44" spans="2:16" ht="28.5" customHeight="1" x14ac:dyDescent="0.2">
      <c r="B44" s="638">
        <v>21</v>
      </c>
      <c r="C44" s="639" t="s">
        <v>1101</v>
      </c>
      <c r="D44" s="637" t="s">
        <v>1114</v>
      </c>
      <c r="E44" s="440"/>
      <c r="F44" s="441"/>
      <c r="G44" s="638" t="s">
        <v>61</v>
      </c>
      <c r="H44" s="491"/>
      <c r="I44" s="491">
        <v>3</v>
      </c>
      <c r="J44" s="491" t="e">
        <f ca="1">Ответы_учащихся!Z20</f>
        <v>#REF!</v>
      </c>
      <c r="K44" s="385" t="e">
        <f ca="1">J44/Ответы_учащихся!$F$6</f>
        <v>#REF!</v>
      </c>
      <c r="L44" s="635" t="e">
        <f ca="1">Ответы_учащихся!Z23</f>
        <v>#REF!</v>
      </c>
      <c r="M44" s="636" t="e">
        <f ca="1">L44/Ответы_учащихся!$F$6</f>
        <v>#REF!</v>
      </c>
      <c r="N44" s="635" t="e">
        <f ca="1">Ответы_учащихся!Z24</f>
        <v>#REF!</v>
      </c>
      <c r="O44" s="636" t="e">
        <f ca="1">N44/Ответы_учащихся!$F$6</f>
        <v>#REF!</v>
      </c>
      <c r="P44" s="623" t="e">
        <f ca="1">SUM(K44,K46,M44,O44,K45)</f>
        <v>#REF!</v>
      </c>
    </row>
    <row r="45" spans="2:16" ht="28.5" customHeight="1" x14ac:dyDescent="0.2">
      <c r="B45" s="638"/>
      <c r="C45" s="639"/>
      <c r="D45" s="637"/>
      <c r="E45" s="440"/>
      <c r="F45" s="441"/>
      <c r="G45" s="638"/>
      <c r="H45" s="491"/>
      <c r="I45" s="491">
        <v>2</v>
      </c>
      <c r="J45" s="491" t="e">
        <f ca="1">Ответы_учащихся!Z21</f>
        <v>#REF!</v>
      </c>
      <c r="K45" s="385" t="e">
        <f ca="1">J45/Ответы_учащихся!$F$6</f>
        <v>#REF!</v>
      </c>
      <c r="L45" s="635"/>
      <c r="M45" s="636"/>
      <c r="N45" s="635"/>
      <c r="O45" s="636"/>
      <c r="P45" s="623"/>
    </row>
    <row r="46" spans="2:16" ht="28.5" customHeight="1" x14ac:dyDescent="0.2">
      <c r="B46" s="638"/>
      <c r="C46" s="639"/>
      <c r="D46" s="637"/>
      <c r="E46" s="440"/>
      <c r="F46" s="441"/>
      <c r="G46" s="638"/>
      <c r="H46" s="491"/>
      <c r="I46" s="491">
        <v>1</v>
      </c>
      <c r="J46" s="491" t="e">
        <f ca="1">Ответы_учащихся!Z22</f>
        <v>#REF!</v>
      </c>
      <c r="K46" s="385" t="e">
        <f ca="1">J46/Ответы_учащихся!$F$6</f>
        <v>#REF!</v>
      </c>
      <c r="L46" s="635"/>
      <c r="M46" s="636"/>
      <c r="N46" s="635"/>
      <c r="O46" s="636"/>
      <c r="P46" s="623"/>
    </row>
    <row r="47" spans="2:16" ht="55.5" customHeight="1" x14ac:dyDescent="0.2">
      <c r="B47" s="624">
        <v>22</v>
      </c>
      <c r="C47" s="626" t="s">
        <v>1102</v>
      </c>
      <c r="D47" s="628" t="s">
        <v>1114</v>
      </c>
      <c r="E47" s="440"/>
      <c r="F47" s="441"/>
      <c r="G47" s="624" t="s">
        <v>61</v>
      </c>
      <c r="H47" s="478"/>
      <c r="I47" s="478">
        <v>3</v>
      </c>
      <c r="J47" s="478" t="e">
        <f ca="1">Ответы_учащихся!AA20</f>
        <v>#REF!</v>
      </c>
      <c r="K47" s="385" t="e">
        <f ca="1">J47/Ответы_учащихся!$F$6</f>
        <v>#REF!</v>
      </c>
      <c r="L47" s="640" t="e">
        <f ca="1">Ответы_учащихся!AA23</f>
        <v>#REF!</v>
      </c>
      <c r="M47" s="630" t="e">
        <f ca="1">L47/Ответы_учащихся!$F$6</f>
        <v>#REF!</v>
      </c>
      <c r="N47" s="640" t="e">
        <f ca="1">Ответы_учащихся!AA24</f>
        <v>#REF!</v>
      </c>
      <c r="O47" s="630" t="e">
        <f ca="1">N47/Ответы_учащихся!$F$6</f>
        <v>#REF!</v>
      </c>
      <c r="P47" s="623" t="e">
        <f ca="1">SUM(K47,M47,O47,K48,K49)</f>
        <v>#REF!</v>
      </c>
    </row>
    <row r="48" spans="2:16" ht="51.75" customHeight="1" x14ac:dyDescent="0.2">
      <c r="B48" s="633"/>
      <c r="C48" s="634"/>
      <c r="D48" s="632"/>
      <c r="E48" s="440"/>
      <c r="F48" s="441"/>
      <c r="G48" s="633"/>
      <c r="H48" s="491"/>
      <c r="I48" s="491">
        <v>2</v>
      </c>
      <c r="J48" s="491" t="e">
        <f ca="1">Ответы_учащихся!AA21</f>
        <v>#REF!</v>
      </c>
      <c r="K48" s="385" t="e">
        <f ca="1">J48/Ответы_учащихся!$F$6</f>
        <v>#REF!</v>
      </c>
      <c r="L48" s="641"/>
      <c r="M48" s="642"/>
      <c r="N48" s="641"/>
      <c r="O48" s="642"/>
      <c r="P48" s="623"/>
    </row>
    <row r="49" spans="2:16" ht="66" customHeight="1" x14ac:dyDescent="0.2">
      <c r="B49" s="625"/>
      <c r="C49" s="627"/>
      <c r="D49" s="629"/>
      <c r="E49" s="440"/>
      <c r="F49" s="441"/>
      <c r="G49" s="625"/>
      <c r="H49" s="491"/>
      <c r="I49" s="491">
        <v>1</v>
      </c>
      <c r="J49" s="491" t="e">
        <f ca="1">Ответы_учащихся!AA22</f>
        <v>#REF!</v>
      </c>
      <c r="K49" s="385" t="e">
        <f ca="1">J49/Ответы_учащихся!$F$6</f>
        <v>#REF!</v>
      </c>
      <c r="L49" s="643"/>
      <c r="M49" s="631"/>
      <c r="N49" s="643"/>
      <c r="O49" s="631"/>
      <c r="P49" s="623"/>
    </row>
    <row r="50" spans="2:16" ht="28.5" customHeight="1" x14ac:dyDescent="0.2">
      <c r="B50" s="624">
        <v>23</v>
      </c>
      <c r="C50" s="626" t="s">
        <v>1103</v>
      </c>
      <c r="D50" s="628" t="s">
        <v>1114</v>
      </c>
      <c r="E50" s="440"/>
      <c r="F50" s="441"/>
      <c r="G50" s="624" t="s">
        <v>61</v>
      </c>
      <c r="H50" s="478"/>
      <c r="I50" s="478">
        <v>3</v>
      </c>
      <c r="J50" s="478" t="e">
        <f ca="1">Ответы_учащихся!AB20</f>
        <v>#REF!</v>
      </c>
      <c r="K50" s="385" t="e">
        <f ca="1">J50/Ответы_учащихся!$F$6</f>
        <v>#REF!</v>
      </c>
      <c r="L50" s="640" t="e">
        <f ca="1">Ответы_учащихся!AB23</f>
        <v>#REF!</v>
      </c>
      <c r="M50" s="630" t="e">
        <f ca="1">L50/Ответы_учащихся!$F$6</f>
        <v>#REF!</v>
      </c>
      <c r="N50" s="640" t="e">
        <f ca="1">Ответы_учащихся!AB24</f>
        <v>#REF!</v>
      </c>
      <c r="O50" s="630" t="e">
        <f ca="1">N50/Ответы_учащихся!$F$6</f>
        <v>#REF!</v>
      </c>
      <c r="P50" s="623" t="e">
        <f ca="1">SUM(K50,K52,M50,O50,K51)</f>
        <v>#REF!</v>
      </c>
    </row>
    <row r="51" spans="2:16" ht="28.5" customHeight="1" x14ac:dyDescent="0.2">
      <c r="B51" s="633"/>
      <c r="C51" s="634"/>
      <c r="D51" s="632"/>
      <c r="E51" s="440"/>
      <c r="F51" s="441"/>
      <c r="G51" s="633"/>
      <c r="H51" s="491"/>
      <c r="I51" s="491">
        <v>2</v>
      </c>
      <c r="J51" s="491" t="e">
        <f ca="1">Ответы_учащихся!AB21</f>
        <v>#REF!</v>
      </c>
      <c r="K51" s="385" t="e">
        <f ca="1">J51/Ответы_учащихся!$F$6</f>
        <v>#REF!</v>
      </c>
      <c r="L51" s="641"/>
      <c r="M51" s="642"/>
      <c r="N51" s="641"/>
      <c r="O51" s="642"/>
      <c r="P51" s="623"/>
    </row>
    <row r="52" spans="2:16" ht="34.5" customHeight="1" x14ac:dyDescent="0.2">
      <c r="B52" s="625"/>
      <c r="C52" s="627"/>
      <c r="D52" s="629"/>
      <c r="E52" s="440"/>
      <c r="F52" s="441"/>
      <c r="G52" s="625"/>
      <c r="H52" s="478"/>
      <c r="I52" s="478">
        <v>1</v>
      </c>
      <c r="J52" s="478" t="e">
        <f ca="1">Ответы_учащихся!AB22</f>
        <v>#REF!</v>
      </c>
      <c r="K52" s="385" t="e">
        <f ca="1">J52/Ответы_учащихся!$F$6</f>
        <v>#REF!</v>
      </c>
      <c r="L52" s="643"/>
      <c r="M52" s="631"/>
      <c r="N52" s="643"/>
      <c r="O52" s="631"/>
      <c r="P52" s="623"/>
    </row>
  </sheetData>
  <sheetProtection password="C621" sheet="1" objects="1" scenarios="1" selectLockedCells="1" selectUnlockedCells="1"/>
  <mergeCells count="179">
    <mergeCell ref="P12:P13"/>
    <mergeCell ref="P20:P21"/>
    <mergeCell ref="P28:P29"/>
    <mergeCell ref="P30:P31"/>
    <mergeCell ref="P36:P37"/>
    <mergeCell ref="P38:P39"/>
    <mergeCell ref="P47:P49"/>
    <mergeCell ref="B38:B39"/>
    <mergeCell ref="C38:C39"/>
    <mergeCell ref="D38:D39"/>
    <mergeCell ref="G38:G39"/>
    <mergeCell ref="L38:L39"/>
    <mergeCell ref="M38:M39"/>
    <mergeCell ref="N38:N39"/>
    <mergeCell ref="O38:O39"/>
    <mergeCell ref="B47:B49"/>
    <mergeCell ref="C47:C49"/>
    <mergeCell ref="D47:D49"/>
    <mergeCell ref="G47:G49"/>
    <mergeCell ref="L47:L49"/>
    <mergeCell ref="M47:M49"/>
    <mergeCell ref="N47:N49"/>
    <mergeCell ref="O47:O49"/>
    <mergeCell ref="B30:B31"/>
    <mergeCell ref="C30:C31"/>
    <mergeCell ref="D30:D31"/>
    <mergeCell ref="G30:G31"/>
    <mergeCell ref="L30:L31"/>
    <mergeCell ref="M30:M31"/>
    <mergeCell ref="N30:N31"/>
    <mergeCell ref="O30:O31"/>
    <mergeCell ref="B36:B37"/>
    <mergeCell ref="C36:C37"/>
    <mergeCell ref="D36:D37"/>
    <mergeCell ref="G36:G37"/>
    <mergeCell ref="L36:L37"/>
    <mergeCell ref="M36:M37"/>
    <mergeCell ref="N36:N37"/>
    <mergeCell ref="O36:O37"/>
    <mergeCell ref="L34:L35"/>
    <mergeCell ref="M34:M35"/>
    <mergeCell ref="N34:N35"/>
    <mergeCell ref="O34:O35"/>
    <mergeCell ref="B32:B33"/>
    <mergeCell ref="C32:C33"/>
    <mergeCell ref="D32:D33"/>
    <mergeCell ref="G32:G33"/>
    <mergeCell ref="B34:B35"/>
    <mergeCell ref="B2:O2"/>
    <mergeCell ref="C3:I3"/>
    <mergeCell ref="J3:K3"/>
    <mergeCell ref="B6:N6"/>
    <mergeCell ref="J7:K7"/>
    <mergeCell ref="L7:M7"/>
    <mergeCell ref="N7:O7"/>
    <mergeCell ref="B7:B8"/>
    <mergeCell ref="C7:C8"/>
    <mergeCell ref="E7:E8"/>
    <mergeCell ref="G7:G8"/>
    <mergeCell ref="H7:H8"/>
    <mergeCell ref="I7:I8"/>
    <mergeCell ref="D7:D8"/>
    <mergeCell ref="F7:F8"/>
    <mergeCell ref="P42:P43"/>
    <mergeCell ref="M42:M43"/>
    <mergeCell ref="O42:O43"/>
    <mergeCell ref="N42:N43"/>
    <mergeCell ref="O40:O41"/>
    <mergeCell ref="P40:P41"/>
    <mergeCell ref="M40:M41"/>
    <mergeCell ref="P50:P52"/>
    <mergeCell ref="L40:L41"/>
    <mergeCell ref="N40:N41"/>
    <mergeCell ref="L50:L52"/>
    <mergeCell ref="M50:M52"/>
    <mergeCell ref="N50:N52"/>
    <mergeCell ref="O50:O52"/>
    <mergeCell ref="C34:C35"/>
    <mergeCell ref="D34:D35"/>
    <mergeCell ref="G34:G35"/>
    <mergeCell ref="L32:L33"/>
    <mergeCell ref="M32:M33"/>
    <mergeCell ref="N32:N33"/>
    <mergeCell ref="O32:O33"/>
    <mergeCell ref="B44:B46"/>
    <mergeCell ref="C44:C46"/>
    <mergeCell ref="D44:D46"/>
    <mergeCell ref="G44:G46"/>
    <mergeCell ref="G42:G43"/>
    <mergeCell ref="B42:B43"/>
    <mergeCell ref="C42:C43"/>
    <mergeCell ref="D42:D43"/>
    <mergeCell ref="B40:B41"/>
    <mergeCell ref="C40:C41"/>
    <mergeCell ref="D40:D41"/>
    <mergeCell ref="G40:G41"/>
    <mergeCell ref="L42:L43"/>
    <mergeCell ref="N16:N17"/>
    <mergeCell ref="B14:B15"/>
    <mergeCell ref="C14:C15"/>
    <mergeCell ref="D14:D15"/>
    <mergeCell ref="G14:G15"/>
    <mergeCell ref="C9:C11"/>
    <mergeCell ref="B12:B13"/>
    <mergeCell ref="C12:C13"/>
    <mergeCell ref="D12:D13"/>
    <mergeCell ref="G12:G13"/>
    <mergeCell ref="N20:N21"/>
    <mergeCell ref="L12:L13"/>
    <mergeCell ref="M12:M13"/>
    <mergeCell ref="N12:N13"/>
    <mergeCell ref="O12:O13"/>
    <mergeCell ref="D9:D11"/>
    <mergeCell ref="B50:B52"/>
    <mergeCell ref="C50:C52"/>
    <mergeCell ref="D50:D52"/>
    <mergeCell ref="G50:G52"/>
    <mergeCell ref="L44:L46"/>
    <mergeCell ref="M44:M46"/>
    <mergeCell ref="N44:N46"/>
    <mergeCell ref="O44:O46"/>
    <mergeCell ref="L14:L15"/>
    <mergeCell ref="M14:M15"/>
    <mergeCell ref="N14:N15"/>
    <mergeCell ref="O14:O15"/>
    <mergeCell ref="B16:B17"/>
    <mergeCell ref="C16:C17"/>
    <mergeCell ref="D16:D17"/>
    <mergeCell ref="G16:G17"/>
    <mergeCell ref="L16:L17"/>
    <mergeCell ref="M16:M17"/>
    <mergeCell ref="O25:O26"/>
    <mergeCell ref="O16:O17"/>
    <mergeCell ref="M18:M19"/>
    <mergeCell ref="N18:N19"/>
    <mergeCell ref="O18:O19"/>
    <mergeCell ref="B22:B23"/>
    <mergeCell ref="C22:C23"/>
    <mergeCell ref="D22:D23"/>
    <mergeCell ref="G22:G23"/>
    <mergeCell ref="L22:L23"/>
    <mergeCell ref="M22:M23"/>
    <mergeCell ref="N22:N23"/>
    <mergeCell ref="O22:O23"/>
    <mergeCell ref="B18:B19"/>
    <mergeCell ref="C18:C19"/>
    <mergeCell ref="D18:D19"/>
    <mergeCell ref="G18:G19"/>
    <mergeCell ref="L18:L19"/>
    <mergeCell ref="B20:B21"/>
    <mergeCell ref="C20:C21"/>
    <mergeCell ref="D20:D21"/>
    <mergeCell ref="G20:G21"/>
    <mergeCell ref="L20:L21"/>
    <mergeCell ref="M20:M21"/>
    <mergeCell ref="P32:P33"/>
    <mergeCell ref="P34:P35"/>
    <mergeCell ref="P44:P46"/>
    <mergeCell ref="P14:P15"/>
    <mergeCell ref="P16:P17"/>
    <mergeCell ref="P18:P19"/>
    <mergeCell ref="P22:P23"/>
    <mergeCell ref="B28:B29"/>
    <mergeCell ref="C28:C29"/>
    <mergeCell ref="D28:D29"/>
    <mergeCell ref="G28:G29"/>
    <mergeCell ref="L28:L29"/>
    <mergeCell ref="M28:M29"/>
    <mergeCell ref="N28:N29"/>
    <mergeCell ref="O28:O29"/>
    <mergeCell ref="P25:P26"/>
    <mergeCell ref="O20:O21"/>
    <mergeCell ref="B25:B26"/>
    <mergeCell ref="C25:C26"/>
    <mergeCell ref="D25:D26"/>
    <mergeCell ref="G25:G26"/>
    <mergeCell ref="L25:L26"/>
    <mergeCell ref="M25:M26"/>
    <mergeCell ref="N25:N26"/>
  </mergeCells>
  <pageMargins left="0.7" right="0.7" top="0.75" bottom="0.75" header="0.3" footer="0.3"/>
  <pageSetup paperSize="9" scale="89" fitToHeight="0" orientation="landscape" r:id="rId1"/>
  <headerFooter scaleWithDoc="0">
    <oddHeader>&amp;C
КГКУ "Региональный центр оценки качества образования"</oddHeader>
  </headerFooter>
  <drawing r:id="rId2"/>
  <legacyDrawing r:id="rId3"/>
  <oleObjects>
    <mc:AlternateContent xmlns:mc="http://schemas.openxmlformats.org/markup-compatibility/2006">
      <mc:Choice Requires="x14">
        <oleObject progId="Equation.3" shapeId="22530" r:id="rId4">
          <objectPr defaultSize="0" autoPict="0" r:id="rId5">
            <anchor moveWithCells="1" sizeWithCells="1">
              <from>
                <xdr:col>3</xdr:col>
                <xdr:colOff>9525</xdr:colOff>
                <xdr:row>10</xdr:row>
                <xdr:rowOff>0</xdr:rowOff>
              </from>
              <to>
                <xdr:col>3</xdr:col>
                <xdr:colOff>9525</xdr:colOff>
                <xdr:row>10</xdr:row>
                <xdr:rowOff>0</xdr:rowOff>
              </to>
            </anchor>
          </objectPr>
        </oleObject>
      </mc:Choice>
      <mc:Fallback>
        <oleObject progId="Equation.3" shapeId="22530" r:id="rId4"/>
      </mc:Fallback>
    </mc:AlternateContent>
    <mc:AlternateContent xmlns:mc="http://schemas.openxmlformats.org/markup-compatibility/2006">
      <mc:Choice Requires="x14">
        <oleObject progId="Equation.3" shapeId="22536" r:id="rId6">
          <objectPr defaultSize="0" autoPict="0" r:id="rId7">
            <anchor moveWithCells="1" sizeWithCells="1">
              <from>
                <xdr:col>3</xdr:col>
                <xdr:colOff>0</xdr:colOff>
                <xdr:row>13</xdr:row>
                <xdr:rowOff>0</xdr:rowOff>
              </from>
              <to>
                <xdr:col>3</xdr:col>
                <xdr:colOff>9525</xdr:colOff>
                <xdr:row>13</xdr:row>
                <xdr:rowOff>0</xdr:rowOff>
              </to>
            </anchor>
          </objectPr>
        </oleObject>
      </mc:Choice>
      <mc:Fallback>
        <oleObject progId="Equation.3" shapeId="22536" r:id="rId6"/>
      </mc:Fallback>
    </mc:AlternateContent>
    <mc:AlternateContent xmlns:mc="http://schemas.openxmlformats.org/markup-compatibility/2006">
      <mc:Choice Requires="x14">
        <oleObject progId="Equation.3" shapeId="22535" r:id="rId8">
          <objectPr defaultSize="0" autoPict="0" r:id="rId9">
            <anchor moveWithCells="1" sizeWithCells="1">
              <from>
                <xdr:col>2</xdr:col>
                <xdr:colOff>1133475</xdr:colOff>
                <xdr:row>13</xdr:row>
                <xdr:rowOff>0</xdr:rowOff>
              </from>
              <to>
                <xdr:col>3</xdr:col>
                <xdr:colOff>0</xdr:colOff>
                <xdr:row>13</xdr:row>
                <xdr:rowOff>0</xdr:rowOff>
              </to>
            </anchor>
          </objectPr>
        </oleObject>
      </mc:Choice>
      <mc:Fallback>
        <oleObject progId="Equation.3" shapeId="22535" r:id="rId8"/>
      </mc:Fallback>
    </mc:AlternateContent>
    <mc:AlternateContent xmlns:mc="http://schemas.openxmlformats.org/markup-compatibility/2006">
      <mc:Choice Requires="x14">
        <oleObject progId="Equation.3" shapeId="22538" r:id="rId10">
          <objectPr defaultSize="0" autoPict="0" r:id="rId11">
            <anchor moveWithCells="1" sizeWithCells="1">
              <from>
                <xdr:col>2</xdr:col>
                <xdr:colOff>2266950</xdr:colOff>
                <xdr:row>15</xdr:row>
                <xdr:rowOff>0</xdr:rowOff>
              </from>
              <to>
                <xdr:col>3</xdr:col>
                <xdr:colOff>0</xdr:colOff>
                <xdr:row>15</xdr:row>
                <xdr:rowOff>0</xdr:rowOff>
              </to>
            </anchor>
          </objectPr>
        </oleObject>
      </mc:Choice>
      <mc:Fallback>
        <oleObject progId="Equation.3" shapeId="22538" r:id="rId10"/>
      </mc:Fallback>
    </mc:AlternateContent>
    <mc:AlternateContent xmlns:mc="http://schemas.openxmlformats.org/markup-compatibility/2006">
      <mc:Choice Requires="x14">
        <oleObject progId="Equation.3" shapeId="22540" r:id="rId12">
          <objectPr defaultSize="0" autoPict="0" r:id="rId13">
            <anchor moveWithCells="1" sizeWithCells="1">
              <from>
                <xdr:col>2</xdr:col>
                <xdr:colOff>1971675</xdr:colOff>
                <xdr:row>27</xdr:row>
                <xdr:rowOff>9525</xdr:rowOff>
              </from>
              <to>
                <xdr:col>3</xdr:col>
                <xdr:colOff>0</xdr:colOff>
                <xdr:row>27</xdr:row>
                <xdr:rowOff>9525</xdr:rowOff>
              </to>
            </anchor>
          </objectPr>
        </oleObject>
      </mc:Choice>
      <mc:Fallback>
        <oleObject progId="Equation.3" shapeId="22540" r:id="rId12"/>
      </mc:Fallback>
    </mc:AlternateContent>
    <mc:AlternateContent xmlns:mc="http://schemas.openxmlformats.org/markup-compatibility/2006">
      <mc:Choice Requires="x14">
        <oleObject progId="Equation.3" shapeId="22542" r:id="rId14">
          <objectPr defaultSize="0" autoPict="0" r:id="rId15">
            <anchor moveWithCells="1" sizeWithCells="1">
              <from>
                <xdr:col>3</xdr:col>
                <xdr:colOff>9525</xdr:colOff>
                <xdr:row>29</xdr:row>
                <xdr:rowOff>9525</xdr:rowOff>
              </from>
              <to>
                <xdr:col>3</xdr:col>
                <xdr:colOff>9525</xdr:colOff>
                <xdr:row>29</xdr:row>
                <xdr:rowOff>19050</xdr:rowOff>
              </to>
            </anchor>
          </objectPr>
        </oleObject>
      </mc:Choice>
      <mc:Fallback>
        <oleObject progId="Equation.3" shapeId="22542" r:id="rId14"/>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sheetPr>
  <dimension ref="B2:N3"/>
  <sheetViews>
    <sheetView view="pageLayout" zoomScaleNormal="100" workbookViewId="0">
      <selection activeCell="B3" sqref="B3"/>
    </sheetView>
  </sheetViews>
  <sheetFormatPr defaultRowHeight="12.75" x14ac:dyDescent="0.2"/>
  <cols>
    <col min="1" max="1" width="3.140625" customWidth="1"/>
  </cols>
  <sheetData>
    <row r="2" spans="2:14" ht="19.5" customHeight="1" x14ac:dyDescent="0.35">
      <c r="B2" s="613" t="s">
        <v>1142</v>
      </c>
      <c r="C2" s="613"/>
      <c r="D2" s="613"/>
      <c r="E2" s="613"/>
      <c r="F2" s="613"/>
      <c r="G2" s="613"/>
      <c r="H2" s="613"/>
      <c r="I2" s="613"/>
      <c r="J2" s="613"/>
      <c r="K2" s="613"/>
      <c r="L2" s="613"/>
      <c r="M2" s="613"/>
      <c r="N2" s="613"/>
    </row>
    <row r="3" spans="2:14" ht="15.75" x14ac:dyDescent="0.2">
      <c r="B3" s="135" t="s">
        <v>31</v>
      </c>
      <c r="C3" s="614">
        <f>'СПИСОК КЛАССА'!E3</f>
        <v>0</v>
      </c>
      <c r="D3" s="614"/>
      <c r="E3" s="614"/>
      <c r="F3" s="614"/>
      <c r="G3" s="614"/>
      <c r="H3" s="615" t="s">
        <v>1</v>
      </c>
      <c r="I3" s="615"/>
      <c r="J3" s="136">
        <f>'СПИСОК КЛАССА'!I1</f>
        <v>0</v>
      </c>
      <c r="K3" s="137"/>
      <c r="L3" s="137"/>
    </row>
  </sheetData>
  <sheetProtection password="C621" sheet="1" objects="1" scenarios="1" selectLockedCells="1" selectUnlockedCells="1"/>
  <mergeCells count="3">
    <mergeCell ref="C3:G3"/>
    <mergeCell ref="H3:I3"/>
    <mergeCell ref="B2:N2"/>
  </mergeCells>
  <pageMargins left="0.7" right="0.7" top="0.75" bottom="0.75" header="0.3" footer="0.3"/>
  <pageSetup paperSize="9" orientation="landscape" r:id="rId1"/>
  <headerFooter>
    <oddHeader>&amp;CКГКУ "Региональный центр оценки качества образования"</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2:Y12"/>
  <sheetViews>
    <sheetView showWhiteSpace="0" view="pageLayout" zoomScaleNormal="100" workbookViewId="0">
      <selection activeCell="C5" sqref="C5:C6"/>
    </sheetView>
  </sheetViews>
  <sheetFormatPr defaultRowHeight="12.75" x14ac:dyDescent="0.2"/>
  <cols>
    <col min="1" max="1" width="4.5703125" customWidth="1"/>
    <col min="2" max="2" width="5.85546875" customWidth="1"/>
    <col min="3" max="3" width="43.5703125" customWidth="1"/>
    <col min="4" max="4" width="11.28515625" customWidth="1"/>
    <col min="5" max="5" width="6.5703125" hidden="1" customWidth="1"/>
    <col min="6" max="6" width="7.85546875" customWidth="1"/>
    <col min="7" max="7" width="8.42578125" customWidth="1"/>
    <col min="8" max="11" width="7.85546875" customWidth="1"/>
    <col min="12" max="13" width="7.42578125" customWidth="1"/>
    <col min="14" max="14" width="15.28515625" customWidth="1"/>
    <col min="15" max="15" width="9.85546875" hidden="1" customWidth="1"/>
    <col min="16" max="21" width="7.42578125" customWidth="1"/>
    <col min="22" max="23" width="7.5703125" customWidth="1"/>
    <col min="24" max="25" width="9.140625" style="345" hidden="1" customWidth="1"/>
    <col min="26" max="27" width="9.140625" customWidth="1"/>
  </cols>
  <sheetData>
    <row r="2" spans="2:25" ht="19.5" customHeight="1" x14ac:dyDescent="0.35">
      <c r="B2" s="613" t="str">
        <f>Сравнение_части!B2</f>
        <v>Результаты выполнения контрольной работы по обществознанию (11 класс)</v>
      </c>
      <c r="C2" s="613"/>
      <c r="D2" s="613"/>
      <c r="E2" s="613"/>
      <c r="F2" s="613"/>
      <c r="G2" s="613"/>
      <c r="H2" s="613"/>
      <c r="I2" s="613"/>
      <c r="J2" s="613"/>
      <c r="K2" s="613"/>
      <c r="L2" s="613"/>
      <c r="M2" s="613"/>
      <c r="N2" s="613"/>
      <c r="O2" s="613"/>
      <c r="P2" s="613"/>
      <c r="Q2" s="613"/>
      <c r="R2" s="613"/>
      <c r="S2" s="613"/>
      <c r="T2" s="613"/>
      <c r="U2" s="613"/>
      <c r="V2" s="613"/>
      <c r="W2" s="613"/>
    </row>
    <row r="3" spans="2:25" ht="15.75" x14ac:dyDescent="0.2">
      <c r="B3" s="135" t="s">
        <v>31</v>
      </c>
      <c r="C3" s="614">
        <f>'СПИСОК КЛАССА'!E3</f>
        <v>0</v>
      </c>
      <c r="D3" s="614"/>
      <c r="E3" s="614"/>
      <c r="F3" s="614"/>
      <c r="G3" s="614"/>
      <c r="H3" s="615" t="s">
        <v>1</v>
      </c>
      <c r="I3" s="615"/>
      <c r="J3" s="136">
        <f>'СПИСОК КЛАССА'!I1</f>
        <v>0</v>
      </c>
      <c r="K3" s="137"/>
      <c r="L3" s="137"/>
    </row>
    <row r="5" spans="2:25" s="150" customFormat="1" ht="48.75" customHeight="1" x14ac:dyDescent="0.2">
      <c r="B5" s="612" t="s">
        <v>10</v>
      </c>
      <c r="C5" s="612" t="s">
        <v>1115</v>
      </c>
      <c r="D5" s="654" t="s">
        <v>116</v>
      </c>
      <c r="E5" s="654" t="s">
        <v>66</v>
      </c>
      <c r="F5" s="612" t="s">
        <v>46</v>
      </c>
      <c r="G5" s="612"/>
      <c r="H5" s="612" t="s">
        <v>47</v>
      </c>
      <c r="I5" s="612"/>
      <c r="J5" s="656" t="s">
        <v>48</v>
      </c>
      <c r="K5" s="657"/>
      <c r="L5" s="656" t="s">
        <v>49</v>
      </c>
      <c r="M5" s="657"/>
      <c r="N5" s="658" t="s">
        <v>117</v>
      </c>
      <c r="O5" s="658" t="s">
        <v>66</v>
      </c>
      <c r="P5" s="651" t="s">
        <v>46</v>
      </c>
      <c r="Q5" s="651"/>
      <c r="R5" s="651" t="s">
        <v>47</v>
      </c>
      <c r="S5" s="651"/>
      <c r="T5" s="652" t="s">
        <v>48</v>
      </c>
      <c r="U5" s="653"/>
      <c r="V5" s="652" t="s">
        <v>49</v>
      </c>
      <c r="W5" s="653"/>
      <c r="X5" s="346"/>
      <c r="Y5" s="346"/>
    </row>
    <row r="6" spans="2:25" s="150" customFormat="1" ht="33.75" customHeight="1" x14ac:dyDescent="0.2">
      <c r="B6" s="612"/>
      <c r="C6" s="612"/>
      <c r="D6" s="655"/>
      <c r="E6" s="655"/>
      <c r="F6" s="493" t="s">
        <v>38</v>
      </c>
      <c r="G6" s="493" t="s">
        <v>36</v>
      </c>
      <c r="H6" s="493" t="s">
        <v>38</v>
      </c>
      <c r="I6" s="493" t="s">
        <v>36</v>
      </c>
      <c r="J6" s="493" t="s">
        <v>38</v>
      </c>
      <c r="K6" s="493" t="s">
        <v>36</v>
      </c>
      <c r="L6" s="493" t="s">
        <v>38</v>
      </c>
      <c r="M6" s="493" t="s">
        <v>36</v>
      </c>
      <c r="N6" s="659"/>
      <c r="O6" s="659"/>
      <c r="P6" s="496" t="s">
        <v>38</v>
      </c>
      <c r="Q6" s="496" t="s">
        <v>36</v>
      </c>
      <c r="R6" s="496" t="s">
        <v>38</v>
      </c>
      <c r="S6" s="496" t="s">
        <v>36</v>
      </c>
      <c r="T6" s="496" t="s">
        <v>38</v>
      </c>
      <c r="U6" s="496" t="s">
        <v>36</v>
      </c>
      <c r="V6" s="496"/>
      <c r="W6" s="496" t="s">
        <v>36</v>
      </c>
      <c r="X6" s="346"/>
      <c r="Y6" s="346"/>
    </row>
    <row r="7" spans="2:25" ht="20.25" customHeight="1" x14ac:dyDescent="0.2">
      <c r="B7" s="508">
        <v>1</v>
      </c>
      <c r="C7" s="451" t="s">
        <v>1116</v>
      </c>
      <c r="D7" s="495" t="s">
        <v>1121</v>
      </c>
      <c r="E7" s="494">
        <v>2</v>
      </c>
      <c r="F7" s="494" t="e">
        <f ca="1">SUM(Ответы_учащихся!F22,Ответы_учащихся!H22)</f>
        <v>#REF!</v>
      </c>
      <c r="G7" s="507" t="e">
        <f ca="1">F7/E7/Ответы_учащихся!$F$6</f>
        <v>#REF!</v>
      </c>
      <c r="H7" s="494"/>
      <c r="I7" s="507"/>
      <c r="J7" s="494" t="e">
        <f ca="1">SUM(Ответы_учащихся!F23,Ответы_учащихся!H23)</f>
        <v>#REF!</v>
      </c>
      <c r="K7" s="507" t="e">
        <f ca="1">J7/E7/Ответы_учащихся!$F$6</f>
        <v>#REF!</v>
      </c>
      <c r="L7" s="494" t="e">
        <f ca="1">SUM(Ответы_учащихся!F24,Ответы_учащихся!H24)</f>
        <v>#REF!</v>
      </c>
      <c r="M7" s="507" t="e">
        <f ca="1">L7/E7/Ответы_учащихся!$F$6</f>
        <v>#REF!</v>
      </c>
      <c r="N7" s="494" t="s">
        <v>1122</v>
      </c>
      <c r="O7" s="494">
        <v>2</v>
      </c>
      <c r="P7" s="494" t="e">
        <f ca="1">SUM(Ответы_учащихся!K21,Ответы_учащихся!Y21)</f>
        <v>#REF!</v>
      </c>
      <c r="Q7" s="507" t="e">
        <f ca="1">P7/O7/Ответы_учащихся!$F$6</f>
        <v>#REF!</v>
      </c>
      <c r="R7" s="494" t="e">
        <f ca="1">SUM(Ответы_учащихся!K22,Ответы_учащихся!Y22)</f>
        <v>#REF!</v>
      </c>
      <c r="S7" s="507" t="e">
        <f ca="1">R7/O7/Ответы_учащихся!$F$6</f>
        <v>#REF!</v>
      </c>
      <c r="T7" s="494" t="e">
        <f ca="1">SUM(Ответы_учащихся!K23,Ответы_учащихся!Y23)</f>
        <v>#REF!</v>
      </c>
      <c r="U7" s="507" t="e">
        <f ca="1">T7/O7/Ответы_учащихся!$F$6</f>
        <v>#REF!</v>
      </c>
      <c r="V7" s="494" t="e">
        <f ca="1">SUM(Ответы_учащихся!K24,Ответы_учащихся!Y24)</f>
        <v>#REF!</v>
      </c>
      <c r="W7" s="507" t="e">
        <f ca="1">V7/O7/Ответы_учащихся!$F$6</f>
        <v>#REF!</v>
      </c>
      <c r="X7" s="282" t="e">
        <f ca="1">SUM(G7,K7,M7,I7)</f>
        <v>#REF!</v>
      </c>
      <c r="Y7" s="282" t="e">
        <f ca="1">SUM(Q7,S7,U7,W7)</f>
        <v>#REF!</v>
      </c>
    </row>
    <row r="8" spans="2:25" ht="15.75" x14ac:dyDescent="0.25">
      <c r="B8" s="508">
        <v>2</v>
      </c>
      <c r="C8" s="151" t="s">
        <v>1117</v>
      </c>
      <c r="D8" s="495" t="s">
        <v>1123</v>
      </c>
      <c r="E8" s="494">
        <v>2</v>
      </c>
      <c r="F8" s="494" t="e">
        <f ca="1">SUM(Ответы_учащихся!M21,Ответы_учащихся!O22)</f>
        <v>#REF!</v>
      </c>
      <c r="G8" s="507" t="e">
        <f ca="1">F8/E8/Ответы_учащихся!$F$6</f>
        <v>#REF!</v>
      </c>
      <c r="H8" s="494" t="e">
        <f ca="1">SUM(Ответы_учащихся!M22)</f>
        <v>#REF!</v>
      </c>
      <c r="I8" s="507" t="e">
        <f ca="1">H8/E8/Ответы_учащихся!$F$6</f>
        <v>#REF!</v>
      </c>
      <c r="J8" s="494" t="e">
        <f ca="1">SUM(Ответы_учащихся!M23,Ответы_учащихся!O23)</f>
        <v>#REF!</v>
      </c>
      <c r="K8" s="507" t="e">
        <f ca="1">J8/E8/Ответы_учащихся!$F$6</f>
        <v>#REF!</v>
      </c>
      <c r="L8" s="494" t="e">
        <f ca="1">SUM(Ответы_учащихся!M24,Ответы_учащихся!O24)</f>
        <v>#REF!</v>
      </c>
      <c r="M8" s="507" t="e">
        <f ca="1">L8/E8/Ответы_учащихся!$F$6</f>
        <v>#REF!</v>
      </c>
      <c r="N8" s="494" t="s">
        <v>1124</v>
      </c>
      <c r="O8" s="494">
        <v>3</v>
      </c>
      <c r="P8" s="494" t="e">
        <f ca="1">SUM(Ответы_учащихся!L21,Ответы_учащихся!N21,Ответы_учащихся!Z20)</f>
        <v>#REF!</v>
      </c>
      <c r="Q8" s="507" t="e">
        <f ca="1">P8/O8/Ответы_учащихся!$F$6</f>
        <v>#REF!</v>
      </c>
      <c r="R8" s="494" t="e">
        <f ca="1">SUM(Ответы_учащихся!L22,Ответы_учащихся!N22,Ответы_учащихся!Z21:Z22)</f>
        <v>#REF!</v>
      </c>
      <c r="S8" s="507" t="e">
        <f ca="1">R8/O8/Ответы_учащихся!$F$6</f>
        <v>#REF!</v>
      </c>
      <c r="T8" s="494" t="e">
        <f ca="1">SUM(Ответы_учащихся!L23,Ответы_учащихся!N23,Ответы_учащихся!Z23)</f>
        <v>#REF!</v>
      </c>
      <c r="U8" s="507" t="e">
        <f ca="1">T8/O8/Ответы_учащихся!$F$6</f>
        <v>#REF!</v>
      </c>
      <c r="V8" s="494" t="e">
        <f ca="1">SUM(Ответы_учащихся!L24,Ответы_учащихся!N24,Ответы_учащихся!Z24)</f>
        <v>#REF!</v>
      </c>
      <c r="W8" s="507" t="e">
        <f ca="1">V8/O8/Ответы_учащихся!$F$6</f>
        <v>#REF!</v>
      </c>
      <c r="X8" s="282" t="e">
        <f ca="1">SUM(G8,K8,M8,I8)</f>
        <v>#REF!</v>
      </c>
      <c r="Y8" s="282" t="e">
        <f ca="1">SUM(Q8,S8,U8,W8)</f>
        <v>#REF!</v>
      </c>
    </row>
    <row r="9" spans="2:25" ht="15.75" x14ac:dyDescent="0.2">
      <c r="B9" s="508">
        <v>3</v>
      </c>
      <c r="C9" s="451" t="s">
        <v>1118</v>
      </c>
      <c r="D9" s="495" t="s">
        <v>1125</v>
      </c>
      <c r="E9" s="494">
        <v>3</v>
      </c>
      <c r="F9" s="494" t="e">
        <f ca="1">SUM(Ответы_учащихся!G22,Ответы_учащихся!J21,Ответы_учащихся!Q22)</f>
        <v>#REF!</v>
      </c>
      <c r="G9" s="507" t="e">
        <f ca="1">F9/E9/Ответы_учащихся!$F$6</f>
        <v>#REF!</v>
      </c>
      <c r="H9" s="494" t="e">
        <f ca="1">SUM(Ответы_учащихся!J22)</f>
        <v>#REF!</v>
      </c>
      <c r="I9" s="507" t="e">
        <f ca="1">H9/E9/Ответы_учащихся!$F$6</f>
        <v>#REF!</v>
      </c>
      <c r="J9" s="494" t="e">
        <f ca="1">SUM(Ответы_учащихся!G23,Ответы_учащихся!J23,Ответы_учащихся!Q23)</f>
        <v>#REF!</v>
      </c>
      <c r="K9" s="507" t="e">
        <f ca="1">J9/E9/Ответы_учащихся!$F$6</f>
        <v>#REF!</v>
      </c>
      <c r="L9" s="494" t="e">
        <f ca="1">SUM(Ответы_учащихся!G24,Ответы_учащихся!J24,Ответы_учащихся!Q24)</f>
        <v>#REF!</v>
      </c>
      <c r="M9" s="507" t="e">
        <f ca="1">L9/E9/Ответы_учащихся!$F$6</f>
        <v>#REF!</v>
      </c>
      <c r="N9" s="494" t="s">
        <v>1126</v>
      </c>
      <c r="O9" s="494">
        <v>3</v>
      </c>
      <c r="P9" s="494" t="e">
        <f ca="1">SUM(Ответы_учащихся!I21,Ответы_учащихся!P21,Ответы_учащихся!AB20)</f>
        <v>#REF!</v>
      </c>
      <c r="Q9" s="507" t="e">
        <f ca="1">P9/O9/Ответы_учащихся!$F$6</f>
        <v>#REF!</v>
      </c>
      <c r="R9" s="494" t="e">
        <f ca="1">SUM(Ответы_учащихся!I22,Ответы_учащихся!P22,Ответы_учащихся!AB21:AB22)</f>
        <v>#REF!</v>
      </c>
      <c r="S9" s="507" t="e">
        <f ca="1">R9/O9/Ответы_учащихся!$F$6</f>
        <v>#REF!</v>
      </c>
      <c r="T9" s="494" t="e">
        <f ca="1">SUM(Ответы_учащихся!I23,Ответы_учащихся!P23,Ответы_учащихся!AB23)</f>
        <v>#REF!</v>
      </c>
      <c r="U9" s="507" t="e">
        <f ca="1">T9/O9/Ответы_учащихся!$F$6</f>
        <v>#REF!</v>
      </c>
      <c r="V9" s="494" t="e">
        <f ca="1">SUM(Ответы_учащихся!I24,Ответы_учащихся!P24,Ответы_учащихся!AB24)</f>
        <v>#REF!</v>
      </c>
      <c r="W9" s="507" t="e">
        <f ca="1">V9/O9/Ответы_учащихся!$F$6</f>
        <v>#REF!</v>
      </c>
      <c r="X9" s="282" t="e">
        <f ca="1">SUM(G9,K9,M9,I9)</f>
        <v>#REF!</v>
      </c>
      <c r="Y9" s="282" t="e">
        <f ca="1">SUM(Q9,S9,U9,W9)</f>
        <v>#REF!</v>
      </c>
    </row>
    <row r="10" spans="2:25" ht="15.75" x14ac:dyDescent="0.25">
      <c r="B10" s="508">
        <v>4</v>
      </c>
      <c r="C10" s="151" t="s">
        <v>1119</v>
      </c>
      <c r="D10" s="495" t="s">
        <v>1127</v>
      </c>
      <c r="E10" s="494">
        <v>1</v>
      </c>
      <c r="F10" s="494" t="e">
        <f ca="1">SUM(Ответы_учащихся!S21)</f>
        <v>#REF!</v>
      </c>
      <c r="G10" s="507" t="e">
        <f ca="1">F10/E10/Ответы_учащихся!$F$6</f>
        <v>#REF!</v>
      </c>
      <c r="H10" s="494" t="e">
        <f ca="1">SUM(Ответы_учащихся!S22)</f>
        <v>#REF!</v>
      </c>
      <c r="I10" s="507" t="e">
        <f ca="1">H10/E10/Ответы_учащихся!$F$6</f>
        <v>#REF!</v>
      </c>
      <c r="J10" s="494" t="e">
        <f ca="1">SUM(Ответы_учащихся!S23)</f>
        <v>#REF!</v>
      </c>
      <c r="K10" s="507" t="e">
        <f ca="1">J10/E10/Ответы_учащихся!$F$6</f>
        <v>#REF!</v>
      </c>
      <c r="L10" s="494" t="e">
        <f ca="1">SUM(Ответы_учащихся!S24)</f>
        <v>#REF!</v>
      </c>
      <c r="M10" s="507" t="e">
        <f ca="1">L10/E10/Ответы_учащихся!$F$6</f>
        <v>#REF!</v>
      </c>
      <c r="N10" s="494">
        <v>13.15</v>
      </c>
      <c r="O10" s="494">
        <v>2</v>
      </c>
      <c r="P10" s="494" t="e">
        <f ca="1">SUM(Ответы_учащихся!R21,Ответы_учащихся!T21)</f>
        <v>#REF!</v>
      </c>
      <c r="Q10" s="507" t="e">
        <f ca="1">P10/O10/Ответы_учащихся!$F$6</f>
        <v>#REF!</v>
      </c>
      <c r="R10" s="494" t="e">
        <f ca="1">SUM(Ответы_учащихся!R22,Ответы_учащихся!T22)</f>
        <v>#REF!</v>
      </c>
      <c r="S10" s="507" t="e">
        <f ca="1">R10/O10/Ответы_учащихся!$F$6</f>
        <v>#REF!</v>
      </c>
      <c r="T10" s="494" t="e">
        <f ca="1">SUM(Ответы_учащихся!R23,Ответы_учащихся!T23)</f>
        <v>#REF!</v>
      </c>
      <c r="U10" s="507" t="e">
        <f ca="1">T10/O10/Ответы_учащихся!$F$6</f>
        <v>#REF!</v>
      </c>
      <c r="V10" s="494" t="e">
        <f ca="1">SUM(Ответы_учащихся!R24,Ответы_учащихся!T24)</f>
        <v>#REF!</v>
      </c>
      <c r="W10" s="507" t="e">
        <f ca="1">V10/O10/Ответы_учащихся!$F$6</f>
        <v>#REF!</v>
      </c>
      <c r="X10" s="282" t="e">
        <f ca="1">SUM(G10,K10,M10,I10)</f>
        <v>#REF!</v>
      </c>
      <c r="Y10" s="282" t="e">
        <f ca="1">SUM(Q10,S10,U10,W10)</f>
        <v>#REF!</v>
      </c>
    </row>
    <row r="11" spans="2:25" ht="15.75" x14ac:dyDescent="0.25">
      <c r="B11" s="508">
        <v>5</v>
      </c>
      <c r="C11" s="151" t="s">
        <v>1120</v>
      </c>
      <c r="D11" s="495" t="s">
        <v>1128</v>
      </c>
      <c r="E11" s="494">
        <v>3</v>
      </c>
      <c r="F11" s="494" t="e">
        <f ca="1">SUM(Ответы_учащихся!U21:W21)</f>
        <v>#REF!</v>
      </c>
      <c r="G11" s="507" t="e">
        <f ca="1">F11/E11/Ответы_учащихся!$F$6</f>
        <v>#REF!</v>
      </c>
      <c r="H11" s="494" t="e">
        <f ca="1">SUM(Ответы_учащихся!U22,Ответы_учащихся!V22,Ответы_учащихся!W22)</f>
        <v>#REF!</v>
      </c>
      <c r="I11" s="507" t="e">
        <f ca="1">H11/E11/Ответы_учащихся!$F$6</f>
        <v>#REF!</v>
      </c>
      <c r="J11" s="494" t="e">
        <f ca="1">SUM(Ответы_учащихся!U23:W23)</f>
        <v>#REF!</v>
      </c>
      <c r="K11" s="507" t="e">
        <f ca="1">J11/E11/Ответы_учащихся!$F$6</f>
        <v>#REF!</v>
      </c>
      <c r="L11" s="494" t="e">
        <f ca="1">SUM(Ответы_учащихся!U24:W24)</f>
        <v>#REF!</v>
      </c>
      <c r="M11" s="507" t="e">
        <f ca="1">L11/E11/Ответы_учащихся!$F$6</f>
        <v>#REF!</v>
      </c>
      <c r="N11" s="494" t="s">
        <v>1129</v>
      </c>
      <c r="O11" s="494">
        <v>2</v>
      </c>
      <c r="P11" s="494" t="e">
        <f ca="1">SUM(Ответы_учащихся!X21,Ответы_учащихся!AA20)</f>
        <v>#REF!</v>
      </c>
      <c r="Q11" s="507" t="e">
        <f ca="1">P11/O11/Ответы_учащихся!$F$6</f>
        <v>#REF!</v>
      </c>
      <c r="R11" s="494" t="e">
        <f ca="1">SUM(Ответы_учащихся!X22,Ответы_учащихся!AA21:AA22)</f>
        <v>#REF!</v>
      </c>
      <c r="S11" s="507" t="e">
        <f ca="1">R11/O11/Ответы_учащихся!$F$6</f>
        <v>#REF!</v>
      </c>
      <c r="T11" s="494" t="e">
        <f ca="1">SUM(Ответы_учащихся!X23,Ответы_учащихся!AA23)</f>
        <v>#REF!</v>
      </c>
      <c r="U11" s="507" t="e">
        <f ca="1">T11/O11/Ответы_учащихся!$F$6</f>
        <v>#REF!</v>
      </c>
      <c r="V11" s="494" t="e">
        <f ca="1">SUM(Ответы_учащихся!X24,Ответы_учащихся!AA24)</f>
        <v>#REF!</v>
      </c>
      <c r="W11" s="507" t="e">
        <f ca="1">V11/O11/Ответы_учащихся!$F$6</f>
        <v>#REF!</v>
      </c>
      <c r="X11" s="282" t="e">
        <f ca="1">SUM(G11,K11,M11,I11)</f>
        <v>#REF!</v>
      </c>
      <c r="Y11" s="282" t="e">
        <f ca="1">SUM(Q11,S11,U11,W11)</f>
        <v>#REF!</v>
      </c>
    </row>
    <row r="12" spans="2:25" x14ac:dyDescent="0.2">
      <c r="R12" s="282"/>
    </row>
  </sheetData>
  <sheetProtection password="C621" sheet="1" objects="1" scenarios="1" selectLockedCells="1" selectUnlockedCells="1"/>
  <mergeCells count="17">
    <mergeCell ref="O5:O6"/>
    <mergeCell ref="P5:Q5"/>
    <mergeCell ref="R5:S5"/>
    <mergeCell ref="T5:U5"/>
    <mergeCell ref="B2:W2"/>
    <mergeCell ref="C3:G3"/>
    <mergeCell ref="H3:I3"/>
    <mergeCell ref="B5:B6"/>
    <mergeCell ref="C5:C6"/>
    <mergeCell ref="D5:D6"/>
    <mergeCell ref="E5:E6"/>
    <mergeCell ref="F5:G5"/>
    <mergeCell ref="H5:I5"/>
    <mergeCell ref="J5:K5"/>
    <mergeCell ref="V5:W5"/>
    <mergeCell ref="L5:M5"/>
    <mergeCell ref="N5:N6"/>
  </mergeCells>
  <pageMargins left="0.7" right="0.7" top="0.75" bottom="0.75" header="0.3" footer="0.3"/>
  <pageSetup paperSize="9" scale="65" fitToHeight="0" orientation="landscape" r:id="rId1"/>
  <headerFooter>
    <oddHeader>&amp;CКГБУ "Региональный центр оценки качества образования"</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B2:Y14"/>
  <sheetViews>
    <sheetView showWhiteSpace="0" view="pageLayout" zoomScaleNormal="100" workbookViewId="0">
      <selection activeCell="C7" sqref="C7"/>
    </sheetView>
  </sheetViews>
  <sheetFormatPr defaultRowHeight="12.75" x14ac:dyDescent="0.2"/>
  <cols>
    <col min="1" max="1" width="4.5703125" customWidth="1"/>
    <col min="2" max="2" width="5.85546875" customWidth="1"/>
    <col min="3" max="3" width="55.5703125" customWidth="1"/>
    <col min="4" max="4" width="11.28515625" customWidth="1"/>
    <col min="5" max="5" width="6.5703125" hidden="1" customWidth="1"/>
    <col min="6" max="6" width="7.85546875" customWidth="1"/>
    <col min="7" max="7" width="8.42578125" customWidth="1"/>
    <col min="8" max="11" width="7.85546875" customWidth="1"/>
    <col min="12" max="13" width="7.42578125" customWidth="1"/>
    <col min="14" max="14" width="15.28515625" customWidth="1"/>
    <col min="15" max="15" width="9.85546875" hidden="1" customWidth="1"/>
    <col min="16" max="21" width="7.42578125" customWidth="1"/>
    <col min="22" max="23" width="7.5703125" customWidth="1"/>
    <col min="24" max="25" width="9.140625" style="345" hidden="1" customWidth="1"/>
    <col min="26" max="27" width="9.140625" customWidth="1"/>
  </cols>
  <sheetData>
    <row r="2" spans="2:25" ht="19.5" customHeight="1" x14ac:dyDescent="0.35">
      <c r="B2" s="613" t="str">
        <f>Сравнение_части!B2</f>
        <v>Результаты выполнения контрольной работы по обществознанию (11 класс)</v>
      </c>
      <c r="C2" s="613"/>
      <c r="D2" s="613"/>
      <c r="E2" s="613"/>
      <c r="F2" s="613"/>
      <c r="G2" s="613"/>
      <c r="H2" s="613"/>
      <c r="I2" s="613"/>
      <c r="J2" s="613"/>
      <c r="K2" s="613"/>
      <c r="L2" s="613"/>
      <c r="M2" s="613"/>
      <c r="N2" s="613"/>
      <c r="O2" s="613"/>
      <c r="P2" s="613"/>
      <c r="Q2" s="613"/>
      <c r="R2" s="613"/>
      <c r="S2" s="613"/>
      <c r="T2" s="613"/>
      <c r="U2" s="613"/>
      <c r="V2" s="613"/>
      <c r="W2" s="613"/>
    </row>
    <row r="3" spans="2:25" ht="15.75" x14ac:dyDescent="0.2">
      <c r="B3" s="135" t="s">
        <v>31</v>
      </c>
      <c r="C3" s="614">
        <f>'СПИСОК КЛАССА'!E3</f>
        <v>0</v>
      </c>
      <c r="D3" s="614"/>
      <c r="E3" s="614"/>
      <c r="F3" s="614"/>
      <c r="G3" s="614"/>
      <c r="H3" s="615" t="s">
        <v>1</v>
      </c>
      <c r="I3" s="615"/>
      <c r="J3" s="136">
        <f>'СПИСОК КЛАССА'!I1</f>
        <v>0</v>
      </c>
      <c r="K3" s="137"/>
      <c r="L3" s="137"/>
    </row>
    <row r="5" spans="2:25" s="150" customFormat="1" ht="48.75" customHeight="1" x14ac:dyDescent="0.2">
      <c r="B5" s="612" t="s">
        <v>10</v>
      </c>
      <c r="C5" s="612" t="s">
        <v>1075</v>
      </c>
      <c r="D5" s="654" t="s">
        <v>116</v>
      </c>
      <c r="E5" s="654" t="s">
        <v>66</v>
      </c>
      <c r="F5" s="612" t="s">
        <v>46</v>
      </c>
      <c r="G5" s="612"/>
      <c r="H5" s="612" t="s">
        <v>47</v>
      </c>
      <c r="I5" s="612"/>
      <c r="J5" s="656" t="s">
        <v>48</v>
      </c>
      <c r="K5" s="657"/>
      <c r="L5" s="656" t="s">
        <v>49</v>
      </c>
      <c r="M5" s="657"/>
      <c r="N5" s="658" t="s">
        <v>117</v>
      </c>
      <c r="O5" s="658" t="s">
        <v>66</v>
      </c>
      <c r="P5" s="651" t="s">
        <v>46</v>
      </c>
      <c r="Q5" s="651"/>
      <c r="R5" s="651" t="s">
        <v>47</v>
      </c>
      <c r="S5" s="651"/>
      <c r="T5" s="652" t="s">
        <v>48</v>
      </c>
      <c r="U5" s="653"/>
      <c r="V5" s="652" t="s">
        <v>49</v>
      </c>
      <c r="W5" s="653"/>
      <c r="X5" s="346"/>
      <c r="Y5" s="346"/>
    </row>
    <row r="6" spans="2:25" s="150" customFormat="1" ht="33.75" customHeight="1" x14ac:dyDescent="0.2">
      <c r="B6" s="612"/>
      <c r="C6" s="612"/>
      <c r="D6" s="655"/>
      <c r="E6" s="655"/>
      <c r="F6" s="152" t="s">
        <v>38</v>
      </c>
      <c r="G6" s="152" t="s">
        <v>36</v>
      </c>
      <c r="H6" s="152" t="s">
        <v>38</v>
      </c>
      <c r="I6" s="152" t="s">
        <v>36</v>
      </c>
      <c r="J6" s="152" t="s">
        <v>38</v>
      </c>
      <c r="K6" s="152" t="s">
        <v>36</v>
      </c>
      <c r="L6" s="155" t="s">
        <v>38</v>
      </c>
      <c r="M6" s="155" t="s">
        <v>36</v>
      </c>
      <c r="N6" s="659"/>
      <c r="O6" s="659"/>
      <c r="P6" s="183" t="s">
        <v>38</v>
      </c>
      <c r="Q6" s="183" t="s">
        <v>36</v>
      </c>
      <c r="R6" s="183" t="s">
        <v>38</v>
      </c>
      <c r="S6" s="183" t="s">
        <v>36</v>
      </c>
      <c r="T6" s="183" t="s">
        <v>38</v>
      </c>
      <c r="U6" s="183" t="s">
        <v>36</v>
      </c>
      <c r="V6" s="183"/>
      <c r="W6" s="183" t="s">
        <v>36</v>
      </c>
      <c r="X6" s="346"/>
      <c r="Y6" s="346"/>
    </row>
    <row r="7" spans="2:25" ht="189.75" customHeight="1" x14ac:dyDescent="0.2">
      <c r="B7" s="140">
        <v>1</v>
      </c>
      <c r="C7" s="451" t="s">
        <v>1104</v>
      </c>
      <c r="D7" s="277" t="s">
        <v>1132</v>
      </c>
      <c r="E7" s="177">
        <v>3</v>
      </c>
      <c r="F7" s="132" t="e">
        <f ca="1">SUM(Ответы_учащихся!F22:H22)</f>
        <v>#REF!</v>
      </c>
      <c r="G7" s="385" t="e">
        <f ca="1">F7/E7/Ответы_учащихся!$F$6</f>
        <v>#REF!</v>
      </c>
      <c r="H7" s="132"/>
      <c r="I7" s="154"/>
      <c r="J7" s="177" t="e">
        <f ca="1">SUM(Ответы_учащихся!F23:H23)</f>
        <v>#REF!</v>
      </c>
      <c r="K7" s="385" t="e">
        <f ca="1">J7/E7/Ответы_учащихся!$F$6</f>
        <v>#REF!</v>
      </c>
      <c r="L7" s="153" t="e">
        <f ca="1">SUM(Ответы_учащихся!F24:H24)</f>
        <v>#REF!</v>
      </c>
      <c r="M7" s="385" t="e">
        <f ca="1">L7/E7/Ответы_учащихся!$F$6</f>
        <v>#REF!</v>
      </c>
      <c r="N7" s="177"/>
      <c r="O7" s="177"/>
      <c r="P7" s="494"/>
      <c r="Q7" s="507"/>
      <c r="R7" s="494"/>
      <c r="S7" s="507"/>
      <c r="T7" s="494"/>
      <c r="U7" s="507"/>
      <c r="V7" s="494"/>
      <c r="W7" s="507"/>
      <c r="X7" s="282" t="e">
        <f ca="1">SUM(G7,K7,M7,I7)</f>
        <v>#REF!</v>
      </c>
      <c r="Y7" s="282">
        <f>SUM(Q7,S7,U7,W7)</f>
        <v>0</v>
      </c>
    </row>
    <row r="8" spans="2:25" ht="77.25" customHeight="1" x14ac:dyDescent="0.2">
      <c r="B8" s="140">
        <v>2</v>
      </c>
      <c r="C8" s="451" t="s">
        <v>1100</v>
      </c>
      <c r="D8" s="277" t="s">
        <v>1134</v>
      </c>
      <c r="E8" s="177">
        <v>1</v>
      </c>
      <c r="F8" s="494" t="e">
        <f ca="1">SUM(Ответы_учащихся!U21)</f>
        <v>#REF!</v>
      </c>
      <c r="G8" s="507" t="e">
        <f ca="1">F8/E8/Ответы_учащихся!$F$6</f>
        <v>#REF!</v>
      </c>
      <c r="H8" s="494" t="e">
        <f ca="1">SUM(Ответы_учащихся!U22)</f>
        <v>#REF!</v>
      </c>
      <c r="I8" s="507" t="e">
        <f ca="1">H8/E8/Ответы_учащихся!$F$6</f>
        <v>#REF!</v>
      </c>
      <c r="J8" s="494" t="e">
        <f ca="1">SUM(Ответы_учащихся!U23)</f>
        <v>#REF!</v>
      </c>
      <c r="K8" s="507" t="e">
        <f ca="1">J8/E8/Ответы_учащихся!$F$6</f>
        <v>#REF!</v>
      </c>
      <c r="L8" s="494" t="e">
        <f ca="1">SUM(Ответы_учащихся!U24)</f>
        <v>#REF!</v>
      </c>
      <c r="M8" s="507" t="e">
        <f ca="1">L8/E8/Ответы_учащихся!$F$6</f>
        <v>#REF!</v>
      </c>
      <c r="N8" s="177" t="s">
        <v>1133</v>
      </c>
      <c r="O8" s="177">
        <v>6</v>
      </c>
      <c r="P8" s="494" t="e">
        <f ca="1">SUM(Ответы_учащихся!I21,Ответы_учащихся!L21,Ответы_учащихся!P21,Ответы_учащихся!R21,Ответы_учащихся!V21,Ответы_учащихся!Z20)</f>
        <v>#REF!</v>
      </c>
      <c r="Q8" s="507" t="e">
        <f ca="1">P8/O8/Ответы_учащихся!$F$6</f>
        <v>#REF!</v>
      </c>
      <c r="R8" s="494" t="e">
        <f ca="1">SUM(Ответы_учащихся!I22,Ответы_учащихся!L22,Ответы_учащихся!P22,Ответы_учащихся!R22,Ответы_учащихся!V22,Ответы_учащихся!Z21:Z22)</f>
        <v>#REF!</v>
      </c>
      <c r="S8" s="507" t="e">
        <f ca="1">R8/O8/Ответы_учащихся!$F$6</f>
        <v>#REF!</v>
      </c>
      <c r="T8" s="494" t="e">
        <f ca="1">SUM(Ответы_учащихся!I23,Ответы_учащихся!L23,Ответы_учащихся!P23,Ответы_учащихся!R23,Ответы_учащихся!V23,Ответы_учащихся!Z23)</f>
        <v>#REF!</v>
      </c>
      <c r="U8" s="507" t="e">
        <f ca="1">T8/O8/Ответы_учащихся!$F$6</f>
        <v>#REF!</v>
      </c>
      <c r="V8" s="494" t="e">
        <f ca="1">SUM(Ответы_учащихся!I24,Ответы_учащихся!L24,Ответы_учащихся!P24,Ответы_учащихся!R24,Ответы_учащихся!V24,Ответы_учащихся!Z24)</f>
        <v>#REF!</v>
      </c>
      <c r="W8" s="507" t="e">
        <f ca="1">V8/O8/Ответы_учащихся!$F$6</f>
        <v>#REF!</v>
      </c>
      <c r="X8" s="282" t="e">
        <f t="shared" ref="X8:X13" ca="1" si="0">SUM(G8,K8,M8,I8)</f>
        <v>#REF!</v>
      </c>
      <c r="Y8" s="282" t="e">
        <f t="shared" ref="Y8:Y13" ca="1" si="1">SUM(Q8,S8,U8,W8)</f>
        <v>#REF!</v>
      </c>
    </row>
    <row r="9" spans="2:25" ht="87" customHeight="1" x14ac:dyDescent="0.2">
      <c r="B9" s="140">
        <v>3</v>
      </c>
      <c r="C9" s="451" t="s">
        <v>1096</v>
      </c>
      <c r="D9" s="394" t="s">
        <v>1135</v>
      </c>
      <c r="E9" s="393">
        <v>4</v>
      </c>
      <c r="F9" s="494" t="e">
        <f ca="1">SUM(Ответы_учащихся!J21,Ответы_учащихся!M21,Ответы_учащихся!S21,Ответы_учащихся!W21)</f>
        <v>#REF!</v>
      </c>
      <c r="G9" s="507" t="e">
        <f ca="1">F9/E9/Ответы_учащихся!$F$6</f>
        <v>#REF!</v>
      </c>
      <c r="H9" s="494" t="e">
        <f ca="1">SUM(Ответы_учащихся!J22,Ответы_учащихся!M22,Ответы_учащихся!S22,Ответы_учащихся!W22)</f>
        <v>#REF!</v>
      </c>
      <c r="I9" s="507" t="e">
        <f ca="1">H9/E9/Ответы_учащихся!$F$6</f>
        <v>#REF!</v>
      </c>
      <c r="J9" s="494" t="e">
        <f ca="1">SUM(Ответы_учащихся!J23,Ответы_учащихся!M23,Ответы_учащихся!S23,Ответы_учащихся!W23)</f>
        <v>#REF!</v>
      </c>
      <c r="K9" s="507" t="e">
        <f ca="1">J9/E9/Ответы_учащихся!$F$6</f>
        <v>#REF!</v>
      </c>
      <c r="L9" s="494" t="e">
        <f ca="1">SUM(Ответы_учащихся!J24,Ответы_учащихся!M24,Ответы_учащихся!S24,Ответы_учащихся!W24)</f>
        <v>#REF!</v>
      </c>
      <c r="M9" s="507" t="e">
        <f ca="1">L9/E9/Ответы_учащихся!$F$6</f>
        <v>#REF!</v>
      </c>
      <c r="N9" s="393"/>
      <c r="O9" s="393"/>
      <c r="P9" s="494"/>
      <c r="Q9" s="507"/>
      <c r="R9" s="494"/>
      <c r="S9" s="507"/>
      <c r="T9" s="494"/>
      <c r="U9" s="507"/>
      <c r="V9" s="494"/>
      <c r="W9" s="507"/>
      <c r="X9" s="282" t="e">
        <f t="shared" ca="1" si="0"/>
        <v>#REF!</v>
      </c>
      <c r="Y9" s="282">
        <f t="shared" si="1"/>
        <v>0</v>
      </c>
    </row>
    <row r="10" spans="2:25" ht="47.25" customHeight="1" x14ac:dyDescent="0.2">
      <c r="B10" s="140">
        <v>4</v>
      </c>
      <c r="C10" s="451" t="s">
        <v>1130</v>
      </c>
      <c r="D10" s="394"/>
      <c r="E10" s="393"/>
      <c r="F10" s="494"/>
      <c r="G10" s="507"/>
      <c r="H10" s="494"/>
      <c r="I10" s="507"/>
      <c r="J10" s="494"/>
      <c r="K10" s="507"/>
      <c r="L10" s="494"/>
      <c r="M10" s="507"/>
      <c r="N10" s="393">
        <v>22</v>
      </c>
      <c r="O10" s="393">
        <v>1</v>
      </c>
      <c r="P10" s="494" t="e">
        <f ca="1">SUM(Ответы_учащихся!AA20)</f>
        <v>#REF!</v>
      </c>
      <c r="Q10" s="507" t="e">
        <f ca="1">P10/O10/Ответы_учащихся!$F$6</f>
        <v>#REF!</v>
      </c>
      <c r="R10" s="494" t="e">
        <f ca="1">SUM(Ответы_учащихся!AA21:AA22)</f>
        <v>#REF!</v>
      </c>
      <c r="S10" s="507" t="e">
        <f ca="1">R10/O10/Ответы_учащихся!$F$6</f>
        <v>#REF!</v>
      </c>
      <c r="T10" s="494" t="e">
        <f ca="1">SUM(Ответы_учащихся!AA23)</f>
        <v>#REF!</v>
      </c>
      <c r="U10" s="507" t="e">
        <f ca="1">T10/O10/Ответы_учащихся!$F$6</f>
        <v>#REF!</v>
      </c>
      <c r="V10" s="494" t="e">
        <f ca="1">SUM(Ответы_учащихся!AA24)</f>
        <v>#REF!</v>
      </c>
      <c r="W10" s="507" t="e">
        <f ca="1">V10/O10/Ответы_учащихся!$F$6</f>
        <v>#REF!</v>
      </c>
      <c r="X10" s="282">
        <f t="shared" si="0"/>
        <v>0</v>
      </c>
      <c r="Y10" s="282" t="e">
        <f t="shared" ca="1" si="1"/>
        <v>#REF!</v>
      </c>
    </row>
    <row r="11" spans="2:25" ht="106.5" customHeight="1" x14ac:dyDescent="0.2">
      <c r="B11" s="140">
        <v>5</v>
      </c>
      <c r="C11" s="451" t="s">
        <v>1099</v>
      </c>
      <c r="D11" s="479" t="s">
        <v>1136</v>
      </c>
      <c r="E11" s="478">
        <v>2</v>
      </c>
      <c r="F11" s="494" t="e">
        <f ca="1">SUM(Ответы_учащихся!O22,Ответы_учащихся!Q22)</f>
        <v>#REF!</v>
      </c>
      <c r="G11" s="507" t="e">
        <f ca="1">F11/E11/Ответы_учащихся!$F$6</f>
        <v>#REF!</v>
      </c>
      <c r="H11" s="494"/>
      <c r="I11" s="507"/>
      <c r="J11" s="494" t="e">
        <f ca="1">SUM(Ответы_учащихся!O23,Ответы_учащихся!Q23)</f>
        <v>#REF!</v>
      </c>
      <c r="K11" s="507" t="e">
        <f ca="1">J11/E11/Ответы_учащихся!$F$6</f>
        <v>#REF!</v>
      </c>
      <c r="L11" s="494" t="e">
        <f ca="1">SUM(Ответы_учащихся!O24,Ответы_учащихся!Q24)</f>
        <v>#REF!</v>
      </c>
      <c r="M11" s="507" t="e">
        <f ca="1">L11/E11/Ответы_учащихся!$F$6</f>
        <v>#REF!</v>
      </c>
      <c r="N11" s="478">
        <v>20</v>
      </c>
      <c r="O11" s="478">
        <v>1</v>
      </c>
      <c r="P11" s="494" t="e">
        <f ca="1">SUM(Ответы_учащихся!Y21)</f>
        <v>#REF!</v>
      </c>
      <c r="Q11" s="507" t="e">
        <f ca="1">P11/O11/Ответы_учащихся!$F$6</f>
        <v>#REF!</v>
      </c>
      <c r="R11" s="494" t="e">
        <f ca="1">SUM(Ответы_учащихся!Y22)</f>
        <v>#REF!</v>
      </c>
      <c r="S11" s="507" t="e">
        <f ca="1">R11/O11/Ответы_учащихся!$F$6</f>
        <v>#REF!</v>
      </c>
      <c r="T11" s="494" t="e">
        <f ca="1">SUM(Ответы_учащихся!Y23)</f>
        <v>#REF!</v>
      </c>
      <c r="U11" s="507" t="e">
        <f ca="1">T11/O11/Ответы_учащихся!$F$6</f>
        <v>#REF!</v>
      </c>
      <c r="V11" s="494" t="e">
        <f ca="1">SUM(Ответы_учащихся!Y24)</f>
        <v>#REF!</v>
      </c>
      <c r="W11" s="507" t="e">
        <f ca="1">V11/O11/Ответы_учащихся!$F$6</f>
        <v>#REF!</v>
      </c>
      <c r="X11" s="282" t="e">
        <f t="shared" ca="1" si="0"/>
        <v>#REF!</v>
      </c>
      <c r="Y11" s="282" t="e">
        <f t="shared" ca="1" si="1"/>
        <v>#REF!</v>
      </c>
    </row>
    <row r="12" spans="2:25" ht="31.5" x14ac:dyDescent="0.2">
      <c r="B12" s="140">
        <v>6</v>
      </c>
      <c r="C12" s="451" t="s">
        <v>1131</v>
      </c>
      <c r="D12" s="479"/>
      <c r="E12" s="478"/>
      <c r="F12" s="494"/>
      <c r="G12" s="507"/>
      <c r="H12" s="494"/>
      <c r="I12" s="507"/>
      <c r="J12" s="494"/>
      <c r="K12" s="507"/>
      <c r="L12" s="494"/>
      <c r="M12" s="507"/>
      <c r="N12" s="478">
        <v>23</v>
      </c>
      <c r="O12" s="478">
        <v>1</v>
      </c>
      <c r="P12" s="494" t="e">
        <f ca="1">SUM(Ответы_учащихся!AB20)</f>
        <v>#REF!</v>
      </c>
      <c r="Q12" s="507" t="e">
        <f ca="1">P12/O12/Ответы_учащихся!$F$6</f>
        <v>#REF!</v>
      </c>
      <c r="R12" s="494" t="e">
        <f ca="1">SUM(Ответы_учащихся!AB21:AB22)</f>
        <v>#REF!</v>
      </c>
      <c r="S12" s="507" t="e">
        <f ca="1">R12/O12/Ответы_учащихся!$F$6</f>
        <v>#REF!</v>
      </c>
      <c r="T12" s="494" t="e">
        <f ca="1">SUM(Ответы_учащихся!AB23)</f>
        <v>#REF!</v>
      </c>
      <c r="U12" s="507" t="e">
        <f ca="1">T12/O12/Ответы_учащихся!$F$6</f>
        <v>#REF!</v>
      </c>
      <c r="V12" s="494" t="e">
        <f ca="1">SUM(Ответы_учащихся!AB24)</f>
        <v>#REF!</v>
      </c>
      <c r="W12" s="507" t="e">
        <f ca="1">V12/O12/Ответы_учащихся!$F$6</f>
        <v>#REF!</v>
      </c>
      <c r="X12" s="282">
        <f t="shared" si="0"/>
        <v>0</v>
      </c>
      <c r="Y12" s="282" t="e">
        <f t="shared" ca="1" si="1"/>
        <v>#REF!</v>
      </c>
    </row>
    <row r="13" spans="2:25" ht="48.75" customHeight="1" x14ac:dyDescent="0.2">
      <c r="B13" s="140">
        <v>7</v>
      </c>
      <c r="C13" s="451" t="s">
        <v>1097</v>
      </c>
      <c r="D13" s="479"/>
      <c r="E13" s="478"/>
      <c r="F13" s="494"/>
      <c r="G13" s="507"/>
      <c r="H13" s="494"/>
      <c r="I13" s="507"/>
      <c r="J13" s="494"/>
      <c r="K13" s="507"/>
      <c r="L13" s="494"/>
      <c r="M13" s="507"/>
      <c r="N13" s="478" t="s">
        <v>1137</v>
      </c>
      <c r="O13" s="478">
        <v>4</v>
      </c>
      <c r="P13" s="494" t="e">
        <f ca="1">SUM(Ответы_учащихся!K21,Ответы_учащихся!N21,Ответы_учащихся!T21,Ответы_учащихся!X21)</f>
        <v>#REF!</v>
      </c>
      <c r="Q13" s="507" t="e">
        <f ca="1">P13/O13/Ответы_учащихся!$F$6</f>
        <v>#REF!</v>
      </c>
      <c r="R13" s="494" t="e">
        <f ca="1">SUM(Ответы_учащихся!K22,Ответы_учащихся!N22,Ответы_учащихся!T22,Ответы_учащихся!X22)</f>
        <v>#REF!</v>
      </c>
      <c r="S13" s="507" t="e">
        <f ca="1">R13/O13/Ответы_учащихся!$F$6</f>
        <v>#REF!</v>
      </c>
      <c r="T13" s="494" t="e">
        <f ca="1">SUM(Ответы_учащихся!K23,Ответы_учащихся!N23,Ответы_учащихся!T23,Ответы_учащихся!X23)</f>
        <v>#REF!</v>
      </c>
      <c r="U13" s="507" t="e">
        <f ca="1">T13/O13/Ответы_учащихся!$F$6</f>
        <v>#REF!</v>
      </c>
      <c r="V13" s="494" t="e">
        <f ca="1">SUM(Ответы_учащихся!K24,Ответы_учащихся!N24,Ответы_учащихся!T24,Ответы_учащихся!X24)</f>
        <v>#REF!</v>
      </c>
      <c r="W13" s="507" t="e">
        <f ca="1">V13/O13/Ответы_учащихся!$F$6</f>
        <v>#REF!</v>
      </c>
      <c r="X13" s="282">
        <f t="shared" si="0"/>
        <v>0</v>
      </c>
      <c r="Y13" s="282" t="e">
        <f t="shared" ca="1" si="1"/>
        <v>#REF!</v>
      </c>
    </row>
    <row r="14" spans="2:25" x14ac:dyDescent="0.2">
      <c r="R14" s="282"/>
    </row>
  </sheetData>
  <sheetProtection password="C621" sheet="1" objects="1" scenarios="1" selectLockedCells="1" selectUnlockedCells="1"/>
  <mergeCells count="17">
    <mergeCell ref="D5:D6"/>
    <mergeCell ref="E5:E6"/>
    <mergeCell ref="N5:N6"/>
    <mergeCell ref="B2:W2"/>
    <mergeCell ref="P5:Q5"/>
    <mergeCell ref="R5:S5"/>
    <mergeCell ref="T5:U5"/>
    <mergeCell ref="V5:W5"/>
    <mergeCell ref="O5:O6"/>
    <mergeCell ref="C3:G3"/>
    <mergeCell ref="H3:I3"/>
    <mergeCell ref="F5:G5"/>
    <mergeCell ref="H5:I5"/>
    <mergeCell ref="J5:K5"/>
    <mergeCell ref="B5:B6"/>
    <mergeCell ref="C5:C6"/>
    <mergeCell ref="L5:M5"/>
  </mergeCells>
  <pageMargins left="0.7" right="0.7" top="0.75" bottom="0.75" header="0.3" footer="0.3"/>
  <pageSetup paperSize="9" scale="61" fitToHeight="0" orientation="landscape" r:id="rId1"/>
  <headerFooter>
    <oddHeader>&amp;CКГБУ "Региональный центр оценки качества образования"</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0000"/>
    <pageSetUpPr fitToPage="1"/>
  </sheetPr>
  <dimension ref="B2:O3"/>
  <sheetViews>
    <sheetView view="pageLayout" zoomScaleNormal="100" workbookViewId="0">
      <selection activeCell="B2" sqref="B2:O2"/>
    </sheetView>
  </sheetViews>
  <sheetFormatPr defaultRowHeight="12.75" x14ac:dyDescent="0.2"/>
  <cols>
    <col min="1" max="1" width="3.28515625" customWidth="1"/>
  </cols>
  <sheetData>
    <row r="2" spans="2:15" ht="16.5" customHeight="1" x14ac:dyDescent="0.2">
      <c r="B2" s="644" t="str">
        <f>Анализ_умения!B2</f>
        <v>Результаты выполнения контрольной работы по обществознанию (11 класс)</v>
      </c>
      <c r="C2" s="644"/>
      <c r="D2" s="644"/>
      <c r="E2" s="644"/>
      <c r="F2" s="644"/>
      <c r="G2" s="644"/>
      <c r="H2" s="644"/>
      <c r="I2" s="644"/>
      <c r="J2" s="644"/>
      <c r="K2" s="644"/>
      <c r="L2" s="644"/>
      <c r="M2" s="644"/>
      <c r="N2" s="644"/>
      <c r="O2" s="644"/>
    </row>
    <row r="3" spans="2:15" ht="15.75" x14ac:dyDescent="0.2">
      <c r="B3" s="135" t="s">
        <v>31</v>
      </c>
      <c r="C3" s="614">
        <f>'СПИСОК КЛАССА'!E3</f>
        <v>0</v>
      </c>
      <c r="D3" s="614"/>
      <c r="E3" s="614"/>
      <c r="F3" s="614"/>
      <c r="G3" s="614"/>
      <c r="H3" s="615" t="s">
        <v>1</v>
      </c>
      <c r="I3" s="615"/>
      <c r="J3" s="136">
        <f>'СПИСОК КЛАССА'!I1</f>
        <v>0</v>
      </c>
      <c r="K3" s="137"/>
      <c r="L3" s="137"/>
    </row>
  </sheetData>
  <sheetProtection password="C621" sheet="1" objects="1" scenarios="1" selectLockedCells="1" selectUnlockedCells="1"/>
  <mergeCells count="3">
    <mergeCell ref="C3:G3"/>
    <mergeCell ref="H3:I3"/>
    <mergeCell ref="B2:O2"/>
  </mergeCells>
  <pageMargins left="0.7" right="0.7" top="0.75" bottom="0.75" header="0.3" footer="0.3"/>
  <pageSetup paperSize="9" fitToHeight="0" orientation="landscape" r:id="rId1"/>
  <headerFooter>
    <oddHeader>&amp;CКГКУ "Региональный центр оценки качества образования"</oddHeader>
  </headerFooter>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1">
    <tabColor rgb="FF0070C0"/>
    <pageSetUpPr fitToPage="1"/>
  </sheetPr>
  <dimension ref="B2:M43"/>
  <sheetViews>
    <sheetView view="pageLayout" topLeftCell="A4" zoomScaleNormal="100" workbookViewId="0">
      <selection activeCell="D4" sqref="D4"/>
    </sheetView>
  </sheetViews>
  <sheetFormatPr defaultRowHeight="12.75" x14ac:dyDescent="0.2"/>
  <cols>
    <col min="3" max="3" width="51.5703125" customWidth="1"/>
    <col min="4" max="4" width="22.85546875" customWidth="1"/>
    <col min="5" max="7" width="14.5703125" customWidth="1"/>
    <col min="8" max="8" width="11.140625" style="232" customWidth="1"/>
    <col min="9" max="11" width="9.140625" style="214"/>
    <col min="12" max="12" width="8.42578125" style="214" customWidth="1"/>
    <col min="13" max="13" width="9.140625" style="214" hidden="1" customWidth="1"/>
  </cols>
  <sheetData>
    <row r="2" spans="2:13" ht="41.25" customHeight="1" x14ac:dyDescent="0.35">
      <c r="B2" s="660" t="str">
        <f>План!B2</f>
        <v>Результаты выполнения контрольной работы по обществознанию по отдельным заданиям (11 класс)</v>
      </c>
      <c r="C2" s="660"/>
      <c r="D2" s="660"/>
      <c r="E2" s="660"/>
      <c r="F2" s="660"/>
      <c r="G2" s="660"/>
    </row>
    <row r="3" spans="2:13" ht="7.5" customHeight="1" x14ac:dyDescent="0.2"/>
    <row r="4" spans="2:13" ht="18" customHeight="1" x14ac:dyDescent="0.25">
      <c r="B4" s="661" t="s">
        <v>96</v>
      </c>
      <c r="C4" s="661"/>
      <c r="D4" s="213"/>
    </row>
    <row r="5" spans="2:13" ht="9" customHeight="1" x14ac:dyDescent="0.25">
      <c r="B5" s="215"/>
    </row>
    <row r="6" spans="2:13" ht="18" customHeight="1" x14ac:dyDescent="0.25">
      <c r="B6" s="662" t="s">
        <v>99</v>
      </c>
      <c r="C6" s="662"/>
      <c r="D6" s="662"/>
      <c r="E6" s="663" t="e">
        <f>VLOOKUP(D4,Ответы_учащихся!D25:BA64,50,FALSE)</f>
        <v>#N/A</v>
      </c>
      <c r="F6" s="663"/>
    </row>
    <row r="7" spans="2:13" ht="18" customHeight="1" x14ac:dyDescent="0.25">
      <c r="B7" s="215"/>
      <c r="C7" s="215"/>
      <c r="E7" s="212" t="s">
        <v>42</v>
      </c>
      <c r="F7" s="212" t="s">
        <v>98</v>
      </c>
    </row>
    <row r="8" spans="2:13" ht="18" customHeight="1" x14ac:dyDescent="0.25">
      <c r="B8" s="662" t="s">
        <v>97</v>
      </c>
      <c r="C8" s="662"/>
      <c r="D8" s="662"/>
      <c r="E8" s="219" t="e">
        <f>VLOOKUP(D4,Ответы_учащихся!D25:BA64,45,FALSE)</f>
        <v>#N/A</v>
      </c>
      <c r="F8" s="219" t="e">
        <f ca="1">Ответы_учащихся!AV24</f>
        <v>#REF!</v>
      </c>
    </row>
    <row r="9" spans="2:13" ht="18" customHeight="1" x14ac:dyDescent="0.25">
      <c r="B9" s="662" t="s">
        <v>130</v>
      </c>
      <c r="C9" s="662"/>
      <c r="D9" s="662"/>
      <c r="E9" s="219" t="e">
        <f>VLOOKUP(D4,Ответы_учащихся!D25:BA64,47,FALSE)</f>
        <v>#N/A</v>
      </c>
      <c r="F9" s="219" t="e">
        <f ca="1">Ответы_учащихся!AX24</f>
        <v>#REF!</v>
      </c>
    </row>
    <row r="10" spans="2:13" ht="18" customHeight="1" x14ac:dyDescent="0.25">
      <c r="B10" s="662" t="s">
        <v>131</v>
      </c>
      <c r="C10" s="662"/>
      <c r="D10" s="662"/>
      <c r="E10" s="219" t="e">
        <f>VLOOKUP(D4,Ответы_учащихся!D25:BA64,49,FALSE)</f>
        <v>#N/A</v>
      </c>
      <c r="F10" s="219" t="e">
        <f ca="1">Ответы_учащихся!AZ24</f>
        <v>#REF!</v>
      </c>
    </row>
    <row r="11" spans="2:13" ht="13.5" customHeight="1" x14ac:dyDescent="0.2"/>
    <row r="12" spans="2:13" ht="22.5" customHeight="1" x14ac:dyDescent="0.2">
      <c r="B12" s="609" t="s">
        <v>57</v>
      </c>
      <c r="C12" s="609" t="s">
        <v>128</v>
      </c>
      <c r="D12" s="609" t="s">
        <v>954</v>
      </c>
      <c r="E12" s="609" t="s">
        <v>94</v>
      </c>
      <c r="F12" s="609" t="s">
        <v>95</v>
      </c>
      <c r="G12" s="609" t="s">
        <v>100</v>
      </c>
    </row>
    <row r="13" spans="2:13" ht="24" customHeight="1" x14ac:dyDescent="0.2">
      <c r="B13" s="610"/>
      <c r="C13" s="610"/>
      <c r="D13" s="610"/>
      <c r="E13" s="610"/>
      <c r="F13" s="610"/>
      <c r="G13" s="610"/>
    </row>
    <row r="14" spans="2:13" ht="43.5" customHeight="1" x14ac:dyDescent="0.2">
      <c r="B14" s="226">
        <v>1</v>
      </c>
      <c r="C14" s="666" t="s">
        <v>1104</v>
      </c>
      <c r="D14" s="669" t="s">
        <v>1105</v>
      </c>
      <c r="E14" s="230" t="e">
        <f>IF(H14=1,"ВЕРНО","")</f>
        <v>#N/A</v>
      </c>
      <c r="F14" s="230" t="e">
        <f>IF(H14=0,"НЕВЕРНО","")</f>
        <v>#N/A</v>
      </c>
      <c r="G14" s="230" t="e">
        <f>IF(H14="N","НЕ ВЫПОЛНЯЛ","")</f>
        <v>#N/A</v>
      </c>
      <c r="H14" s="232" t="e">
        <f>VLOOKUP($D$4,Ответы_учащихся!$D$25:$BA$64,M14,FALSE)</f>
        <v>#N/A</v>
      </c>
      <c r="M14" s="214">
        <v>3</v>
      </c>
    </row>
    <row r="15" spans="2:13" ht="49.5" customHeight="1" x14ac:dyDescent="0.2">
      <c r="B15" s="273">
        <v>2</v>
      </c>
      <c r="C15" s="667"/>
      <c r="D15" s="670"/>
      <c r="E15" s="230" t="e">
        <f>IF(H15=1,"ВЕРНО","")</f>
        <v>#N/A</v>
      </c>
      <c r="F15" s="230" t="e">
        <f t="shared" ref="F15:F35" si="0">IF(H15=0,"НЕВЕРНО","")</f>
        <v>#N/A</v>
      </c>
      <c r="G15" s="230" t="e">
        <f t="shared" ref="G15:G35" si="1">IF(H15="N","НЕ ВЫПОЛНЯЛ","")</f>
        <v>#N/A</v>
      </c>
      <c r="H15" s="232" t="e">
        <f>VLOOKUP($D$4,Ответы_учащихся!$D$25:$BA$64,M15,FALSE)</f>
        <v>#N/A</v>
      </c>
      <c r="M15" s="214">
        <v>4</v>
      </c>
    </row>
    <row r="16" spans="2:13" ht="53.25" customHeight="1" x14ac:dyDescent="0.2">
      <c r="B16" s="281">
        <v>3</v>
      </c>
      <c r="C16" s="668"/>
      <c r="D16" s="671"/>
      <c r="E16" s="230" t="e">
        <f>IF(H16=1,"ВЕРНО","")</f>
        <v>#N/A</v>
      </c>
      <c r="F16" s="230" t="e">
        <f t="shared" si="0"/>
        <v>#N/A</v>
      </c>
      <c r="G16" s="230" t="e">
        <f t="shared" si="1"/>
        <v>#N/A</v>
      </c>
      <c r="H16" s="232" t="e">
        <f>VLOOKUP($D$4,Ответы_учащихся!$D$25:$BA$64,M16,FALSE)</f>
        <v>#N/A</v>
      </c>
      <c r="M16" s="214">
        <v>5</v>
      </c>
    </row>
    <row r="17" spans="2:13" ht="46.5" customHeight="1" x14ac:dyDescent="0.2">
      <c r="B17" s="273">
        <v>4</v>
      </c>
      <c r="C17" s="462" t="s">
        <v>1138</v>
      </c>
      <c r="D17" s="458" t="s">
        <v>1106</v>
      </c>
      <c r="E17" s="230" t="e">
        <f>IF(OR(H17=1),"ЧАСТИЧНО",IF(H17=2,"ВЕРНО",""))</f>
        <v>#N/A</v>
      </c>
      <c r="F17" s="230" t="e">
        <f t="shared" si="0"/>
        <v>#N/A</v>
      </c>
      <c r="G17" s="230" t="e">
        <f t="shared" si="1"/>
        <v>#N/A</v>
      </c>
      <c r="H17" s="232" t="e">
        <f>VLOOKUP($D$4,Ответы_учащихся!$D$25:$BA$64,M17,FALSE)</f>
        <v>#N/A</v>
      </c>
      <c r="M17" s="214">
        <v>6</v>
      </c>
    </row>
    <row r="18" spans="2:13" ht="71.25" customHeight="1" x14ac:dyDescent="0.2">
      <c r="B18" s="281">
        <v>5</v>
      </c>
      <c r="C18" s="461" t="s">
        <v>1096</v>
      </c>
      <c r="D18" s="410" t="s">
        <v>1106</v>
      </c>
      <c r="E18" s="230" t="e">
        <f t="shared" ref="E18:E21" si="2">IF(OR(H18=1),"ЧАСТИЧНО",IF(H18=2,"ВЕРНО",""))</f>
        <v>#N/A</v>
      </c>
      <c r="F18" s="230" t="e">
        <f t="shared" si="0"/>
        <v>#N/A</v>
      </c>
      <c r="G18" s="230" t="e">
        <f t="shared" si="1"/>
        <v>#N/A</v>
      </c>
      <c r="H18" s="232" t="e">
        <f>VLOOKUP($D$4,Ответы_учащихся!$D$25:$BA$64,M18,FALSE)</f>
        <v>#N/A</v>
      </c>
      <c r="M18" s="214">
        <v>7</v>
      </c>
    </row>
    <row r="19" spans="2:13" ht="44.25" customHeight="1" x14ac:dyDescent="0.2">
      <c r="B19" s="273">
        <v>6</v>
      </c>
      <c r="C19" s="461" t="s">
        <v>1097</v>
      </c>
      <c r="D19" s="410" t="s">
        <v>1106</v>
      </c>
      <c r="E19" s="230" t="e">
        <f t="shared" si="2"/>
        <v>#N/A</v>
      </c>
      <c r="F19" s="230" t="e">
        <f t="shared" si="0"/>
        <v>#N/A</v>
      </c>
      <c r="G19" s="230" t="e">
        <f t="shared" si="1"/>
        <v>#N/A</v>
      </c>
      <c r="H19" s="232" t="e">
        <f>VLOOKUP($D$4,Ответы_учащихся!$D$25:$BA$64,M19,FALSE)</f>
        <v>#N/A</v>
      </c>
      <c r="M19" s="214">
        <v>8</v>
      </c>
    </row>
    <row r="20" spans="2:13" ht="46.5" customHeight="1" x14ac:dyDescent="0.2">
      <c r="B20" s="281">
        <v>7</v>
      </c>
      <c r="C20" s="461" t="s">
        <v>1098</v>
      </c>
      <c r="D20" s="410" t="s">
        <v>1107</v>
      </c>
      <c r="E20" s="230" t="e">
        <f t="shared" si="2"/>
        <v>#N/A</v>
      </c>
      <c r="F20" s="230" t="e">
        <f t="shared" si="0"/>
        <v>#N/A</v>
      </c>
      <c r="G20" s="230" t="e">
        <f t="shared" si="1"/>
        <v>#N/A</v>
      </c>
      <c r="H20" s="232" t="e">
        <f>VLOOKUP($D$4,Ответы_учащихся!$D$25:$BA$64,M20,FALSE)</f>
        <v>#N/A</v>
      </c>
      <c r="M20" s="214">
        <v>9</v>
      </c>
    </row>
    <row r="21" spans="2:13" ht="69" customHeight="1" x14ac:dyDescent="0.2">
      <c r="B21" s="273">
        <v>8</v>
      </c>
      <c r="C21" s="461" t="s">
        <v>1096</v>
      </c>
      <c r="D21" s="410" t="s">
        <v>1107</v>
      </c>
      <c r="E21" s="230" t="e">
        <f t="shared" si="2"/>
        <v>#N/A</v>
      </c>
      <c r="F21" s="230" t="e">
        <f t="shared" si="0"/>
        <v>#N/A</v>
      </c>
      <c r="G21" s="230" t="e">
        <f t="shared" si="1"/>
        <v>#N/A</v>
      </c>
      <c r="H21" s="232" t="e">
        <f>VLOOKUP($D$4,Ответы_учащихся!$D$25:$BA$64,M21,FALSE)</f>
        <v>#N/A</v>
      </c>
      <c r="M21" s="214">
        <v>10</v>
      </c>
    </row>
    <row r="22" spans="2:13" ht="42.75" customHeight="1" x14ac:dyDescent="0.2">
      <c r="B22" s="281">
        <v>9</v>
      </c>
      <c r="C22" s="461" t="s">
        <v>1097</v>
      </c>
      <c r="D22" s="410" t="s">
        <v>1107</v>
      </c>
      <c r="E22" s="230" t="e">
        <f>IF(OR(H22=1),"ЧАСТИЧНО",IF(H22=2,"ВЕРНО",""))</f>
        <v>#N/A</v>
      </c>
      <c r="F22" s="230" t="e">
        <f t="shared" si="0"/>
        <v>#N/A</v>
      </c>
      <c r="G22" s="230" t="e">
        <f t="shared" si="1"/>
        <v>#N/A</v>
      </c>
      <c r="H22" s="232" t="e">
        <f>VLOOKUP($D$4,Ответы_учащихся!$D$25:$BA$64,M22,FALSE)</f>
        <v>#N/A</v>
      </c>
      <c r="M22" s="214">
        <v>11</v>
      </c>
    </row>
    <row r="23" spans="2:13" ht="96.75" customHeight="1" x14ac:dyDescent="0.2">
      <c r="B23" s="273">
        <v>10</v>
      </c>
      <c r="C23" s="462" t="s">
        <v>1099</v>
      </c>
      <c r="D23" s="458" t="s">
        <v>1108</v>
      </c>
      <c r="E23" s="230" t="e">
        <f>IF(H23=1,"ВЕРНО","")</f>
        <v>#N/A</v>
      </c>
      <c r="F23" s="230" t="e">
        <f t="shared" si="0"/>
        <v>#N/A</v>
      </c>
      <c r="G23" s="230" t="e">
        <f t="shared" si="1"/>
        <v>#N/A</v>
      </c>
      <c r="H23" s="232" t="e">
        <f>VLOOKUP($D$4,Ответы_учащихся!$D$25:$BA$64,M23,FALSE)</f>
        <v>#N/A</v>
      </c>
      <c r="M23" s="214">
        <v>12</v>
      </c>
    </row>
    <row r="24" spans="2:13" ht="56.25" customHeight="1" x14ac:dyDescent="0.2">
      <c r="B24" s="281">
        <v>11</v>
      </c>
      <c r="C24" s="461" t="s">
        <v>1100</v>
      </c>
      <c r="D24" s="410" t="s">
        <v>1109</v>
      </c>
      <c r="E24" s="230" t="e">
        <f>IF(OR(H24=1),"ЧАСТИЧНО",IF(H24=2,"ВЕРНО",""))</f>
        <v>#N/A</v>
      </c>
      <c r="F24" s="230" t="e">
        <f t="shared" si="0"/>
        <v>#N/A</v>
      </c>
      <c r="G24" s="230" t="e">
        <f t="shared" si="1"/>
        <v>#N/A</v>
      </c>
      <c r="H24" s="232" t="e">
        <f>VLOOKUP($D$4,Ответы_учащихся!$D$25:$BA$64,M24,FALSE)</f>
        <v>#N/A</v>
      </c>
      <c r="M24" s="214">
        <v>13</v>
      </c>
    </row>
    <row r="25" spans="2:13" ht="95.25" customHeight="1" x14ac:dyDescent="0.2">
      <c r="B25" s="273">
        <v>12</v>
      </c>
      <c r="C25" s="462" t="s">
        <v>1099</v>
      </c>
      <c r="D25" s="458" t="s">
        <v>1110</v>
      </c>
      <c r="E25" s="230" t="e">
        <f>IF(H25=1,"ВЕРНО","")</f>
        <v>#N/A</v>
      </c>
      <c r="F25" s="230" t="e">
        <f t="shared" si="0"/>
        <v>#N/A</v>
      </c>
      <c r="G25" s="230" t="e">
        <f t="shared" si="1"/>
        <v>#N/A</v>
      </c>
      <c r="H25" s="232" t="e">
        <f>VLOOKUP($D$4,Ответы_учащихся!$D$25:$BA$64,M25,FALSE)</f>
        <v>#N/A</v>
      </c>
      <c r="M25" s="214">
        <v>14</v>
      </c>
    </row>
    <row r="26" spans="2:13" ht="50.25" customHeight="1" x14ac:dyDescent="0.2">
      <c r="B26" s="281">
        <v>13</v>
      </c>
      <c r="C26" s="461" t="s">
        <v>1098</v>
      </c>
      <c r="D26" s="410" t="s">
        <v>1111</v>
      </c>
      <c r="E26" s="230" t="e">
        <f>IF(OR(H26=1),"ЧАСТИЧНО",IF(H26=2,"ВЕРНО",""))</f>
        <v>#N/A</v>
      </c>
      <c r="F26" s="230" t="e">
        <f t="shared" si="0"/>
        <v>#N/A</v>
      </c>
      <c r="G26" s="230" t="e">
        <f t="shared" si="1"/>
        <v>#N/A</v>
      </c>
      <c r="H26" s="232" t="e">
        <f>VLOOKUP($D$4,Ответы_учащихся!$D$25:$BA$64,M26,FALSE)</f>
        <v>#N/A</v>
      </c>
      <c r="M26" s="214">
        <v>15</v>
      </c>
    </row>
    <row r="27" spans="2:13" ht="70.5" customHeight="1" x14ac:dyDescent="0.2">
      <c r="B27" s="273">
        <v>14</v>
      </c>
      <c r="C27" s="461" t="s">
        <v>1096</v>
      </c>
      <c r="D27" s="410" t="s">
        <v>1112</v>
      </c>
      <c r="E27" s="230" t="e">
        <f t="shared" ref="E27:E31" si="3">IF(OR(H27=1),"ЧАСТИЧНО",IF(H27=2,"ВЕРНО",""))</f>
        <v>#N/A</v>
      </c>
      <c r="F27" s="230" t="e">
        <f t="shared" si="0"/>
        <v>#N/A</v>
      </c>
      <c r="G27" s="230" t="e">
        <f t="shared" si="1"/>
        <v>#N/A</v>
      </c>
      <c r="H27" s="232" t="e">
        <f>VLOOKUP($D$4,Ответы_учащихся!$D$25:$BA$64,M27,FALSE)</f>
        <v>#N/A</v>
      </c>
      <c r="M27" s="214">
        <v>16</v>
      </c>
    </row>
    <row r="28" spans="2:13" ht="46.5" customHeight="1" x14ac:dyDescent="0.2">
      <c r="B28" s="281">
        <v>15</v>
      </c>
      <c r="C28" s="461" t="s">
        <v>1097</v>
      </c>
      <c r="D28" s="410" t="s">
        <v>1111</v>
      </c>
      <c r="E28" s="230" t="e">
        <f t="shared" si="3"/>
        <v>#N/A</v>
      </c>
      <c r="F28" s="230" t="e">
        <f t="shared" si="0"/>
        <v>#N/A</v>
      </c>
      <c r="G28" s="230" t="e">
        <f t="shared" si="1"/>
        <v>#N/A</v>
      </c>
      <c r="H28" s="232" t="e">
        <f>VLOOKUP($D$4,Ответы_учащихся!$D$25:$BA$64,M28,FALSE)</f>
        <v>#N/A</v>
      </c>
      <c r="M28" s="214">
        <v>17</v>
      </c>
    </row>
    <row r="29" spans="2:13" ht="52.5" customHeight="1" x14ac:dyDescent="0.2">
      <c r="B29" s="273">
        <v>16</v>
      </c>
      <c r="C29" s="463" t="s">
        <v>1098</v>
      </c>
      <c r="D29" s="410" t="s">
        <v>1113</v>
      </c>
      <c r="E29" s="230" t="e">
        <f t="shared" si="3"/>
        <v>#N/A</v>
      </c>
      <c r="F29" s="230" t="e">
        <f t="shared" si="0"/>
        <v>#N/A</v>
      </c>
      <c r="G29" s="230" t="e">
        <f t="shared" si="1"/>
        <v>#N/A</v>
      </c>
      <c r="H29" s="232" t="e">
        <f>VLOOKUP($D$4,Ответы_учащихся!$D$25:$BA$64,M29,FALSE)</f>
        <v>#N/A</v>
      </c>
      <c r="M29" s="214">
        <v>18</v>
      </c>
    </row>
    <row r="30" spans="2:13" ht="46.5" customHeight="1" x14ac:dyDescent="0.2">
      <c r="B30" s="273">
        <v>17</v>
      </c>
      <c r="C30" s="461" t="s">
        <v>1098</v>
      </c>
      <c r="D30" s="410" t="s">
        <v>1139</v>
      </c>
      <c r="E30" s="230" t="e">
        <f t="shared" si="3"/>
        <v>#N/A</v>
      </c>
      <c r="F30" s="230" t="e">
        <f t="shared" si="0"/>
        <v>#N/A</v>
      </c>
      <c r="G30" s="230" t="e">
        <f t="shared" si="1"/>
        <v>#N/A</v>
      </c>
      <c r="H30" s="232" t="e">
        <f>VLOOKUP($D$4,Ответы_учащихся!$D$25:$BA$64,M30,FALSE)</f>
        <v>#N/A</v>
      </c>
      <c r="M30" s="214">
        <v>19</v>
      </c>
    </row>
    <row r="31" spans="2:13" ht="72.75" customHeight="1" x14ac:dyDescent="0.2">
      <c r="B31" s="273">
        <v>18</v>
      </c>
      <c r="C31" s="461" t="s">
        <v>1096</v>
      </c>
      <c r="D31" s="410" t="s">
        <v>1139</v>
      </c>
      <c r="E31" s="230" t="e">
        <f t="shared" si="3"/>
        <v>#N/A</v>
      </c>
      <c r="F31" s="230" t="e">
        <f t="shared" si="0"/>
        <v>#N/A</v>
      </c>
      <c r="G31" s="230" t="e">
        <f t="shared" si="1"/>
        <v>#N/A</v>
      </c>
      <c r="H31" s="232" t="e">
        <f>VLOOKUP($D$4,Ответы_учащихся!$D$25:$BA$64,M31,FALSE)</f>
        <v>#N/A</v>
      </c>
      <c r="M31" s="214">
        <v>20</v>
      </c>
    </row>
    <row r="32" spans="2:13" ht="50.25" customHeight="1" x14ac:dyDescent="0.2">
      <c r="B32" s="273">
        <v>19</v>
      </c>
      <c r="C32" s="461" t="s">
        <v>1097</v>
      </c>
      <c r="D32" s="410" t="s">
        <v>1139</v>
      </c>
      <c r="E32" s="230" t="e">
        <f>IF(OR(H32=1),"ЧАСТИЧНО",IF(H32=2,"ВЕРНО",""))</f>
        <v>#N/A</v>
      </c>
      <c r="F32" s="230" t="e">
        <f t="shared" si="0"/>
        <v>#N/A</v>
      </c>
      <c r="G32" s="230" t="e">
        <f t="shared" si="1"/>
        <v>#N/A</v>
      </c>
      <c r="H32" s="232" t="e">
        <f>VLOOKUP($D$4,Ответы_учащихся!$D$25:$BA$64,M32,FALSE)</f>
        <v>#N/A</v>
      </c>
      <c r="M32" s="214">
        <v>21</v>
      </c>
    </row>
    <row r="33" spans="2:13" ht="96" customHeight="1" x14ac:dyDescent="0.2">
      <c r="B33" s="273">
        <v>20</v>
      </c>
      <c r="C33" s="461" t="s">
        <v>1099</v>
      </c>
      <c r="D33" s="628" t="s">
        <v>1114</v>
      </c>
      <c r="E33" s="230" t="e">
        <f>IF(OR(H33=1),"ЧАСТИЧНО",IF(H33=2,"ВЕРНО",""))</f>
        <v>#N/A</v>
      </c>
      <c r="F33" s="230" t="e">
        <f t="shared" si="0"/>
        <v>#N/A</v>
      </c>
      <c r="G33" s="230" t="e">
        <f t="shared" si="1"/>
        <v>#N/A</v>
      </c>
      <c r="H33" s="232" t="e">
        <f>VLOOKUP($D$4,Ответы_учащихся!$D$25:$BA$64,M33,FALSE)</f>
        <v>#N/A</v>
      </c>
      <c r="M33" s="214">
        <v>22</v>
      </c>
    </row>
    <row r="34" spans="2:13" ht="69" customHeight="1" x14ac:dyDescent="0.2">
      <c r="B34" s="273">
        <v>21</v>
      </c>
      <c r="C34" s="461" t="s">
        <v>1101</v>
      </c>
      <c r="D34" s="632"/>
      <c r="E34" s="230" t="e">
        <f>IF(OR(H34=1,H34=2),"ЧАСТИЧНО",IF(H34=3,"ВЕРНО",""))</f>
        <v>#N/A</v>
      </c>
      <c r="F34" s="230" t="e">
        <f t="shared" si="0"/>
        <v>#N/A</v>
      </c>
      <c r="G34" s="230" t="e">
        <f t="shared" si="1"/>
        <v>#N/A</v>
      </c>
      <c r="H34" s="232" t="e">
        <f>VLOOKUP($D$4,Ответы_учащихся!$D$25:$BA$64,M34,FALSE)</f>
        <v>#N/A</v>
      </c>
      <c r="M34" s="214">
        <v>23</v>
      </c>
    </row>
    <row r="35" spans="2:13" ht="129.75" customHeight="1" x14ac:dyDescent="0.2">
      <c r="B35" s="273">
        <v>22</v>
      </c>
      <c r="C35" s="461" t="s">
        <v>1102</v>
      </c>
      <c r="D35" s="632"/>
      <c r="E35" s="230" t="e">
        <f>IF(OR(H35=1,H35=2),"ЧАСТИЧНО",IF(H35=3,"ВЕРНО",""))</f>
        <v>#N/A</v>
      </c>
      <c r="F35" s="230" t="e">
        <f t="shared" si="0"/>
        <v>#N/A</v>
      </c>
      <c r="G35" s="230" t="e">
        <f t="shared" si="1"/>
        <v>#N/A</v>
      </c>
      <c r="H35" s="232" t="e">
        <f>VLOOKUP($D$4,Ответы_учащихся!$D$25:$BA$64,M35,FALSE)</f>
        <v>#N/A</v>
      </c>
      <c r="M35" s="214">
        <v>24</v>
      </c>
    </row>
    <row r="36" spans="2:13" ht="70.5" customHeight="1" x14ac:dyDescent="0.2">
      <c r="B36" s="273">
        <v>23</v>
      </c>
      <c r="C36" s="461" t="s">
        <v>1103</v>
      </c>
      <c r="D36" s="629"/>
      <c r="E36" s="230" t="e">
        <f>IF(OR(H36=1,H36=2),"ЧАСТИЧНО",IF(H36=3,"ВЕРНО",""))</f>
        <v>#N/A</v>
      </c>
      <c r="F36" s="230" t="e">
        <f>IF(H36=0,"НЕВЕРНО","")</f>
        <v>#N/A</v>
      </c>
      <c r="G36" s="230" t="e">
        <f>IF(H36="N","НЕ ВЫПОЛНЯЛ","")</f>
        <v>#N/A</v>
      </c>
      <c r="H36" s="232" t="e">
        <f>VLOOKUP($D$4,Ответы_учащихся!$D$25:$BA$64,M36,FALSE)</f>
        <v>#N/A</v>
      </c>
      <c r="M36" s="214">
        <v>25</v>
      </c>
    </row>
    <row r="37" spans="2:13" x14ac:dyDescent="0.2">
      <c r="M37" s="231"/>
    </row>
    <row r="38" spans="2:13" ht="15.75" customHeight="1" x14ac:dyDescent="0.2">
      <c r="B38" s="220"/>
      <c r="C38" s="664" t="s">
        <v>105</v>
      </c>
      <c r="D38" s="665"/>
    </row>
    <row r="39" spans="2:13" ht="15.75" customHeight="1" x14ac:dyDescent="0.2">
      <c r="B39" s="221"/>
      <c r="C39" s="664" t="s">
        <v>1077</v>
      </c>
      <c r="D39" s="665"/>
    </row>
    <row r="40" spans="2:13" ht="12.75" customHeight="1" x14ac:dyDescent="0.2">
      <c r="B40" s="222"/>
      <c r="C40" s="664" t="s">
        <v>106</v>
      </c>
      <c r="D40" s="665"/>
    </row>
    <row r="41" spans="2:13" ht="15.75" customHeight="1" x14ac:dyDescent="0.2">
      <c r="B41" s="223"/>
      <c r="C41" s="664" t="s">
        <v>107</v>
      </c>
      <c r="D41" s="665"/>
    </row>
    <row r="42" spans="2:13" ht="12.75" customHeight="1" x14ac:dyDescent="0.2"/>
    <row r="43" spans="2:13" ht="12.75" customHeight="1" x14ac:dyDescent="0.2"/>
  </sheetData>
  <sheetProtection password="C621" sheet="1" objects="1" scenarios="1" selectLockedCells="1" selectUnlockedCells="1"/>
  <protectedRanges>
    <protectedRange sqref="D4" name="Диапазон1"/>
  </protectedRanges>
  <mergeCells count="20">
    <mergeCell ref="C38:D38"/>
    <mergeCell ref="C39:D39"/>
    <mergeCell ref="C40:D40"/>
    <mergeCell ref="C41:D41"/>
    <mergeCell ref="B9:D9"/>
    <mergeCell ref="B10:D10"/>
    <mergeCell ref="B12:B13"/>
    <mergeCell ref="C12:C13"/>
    <mergeCell ref="D12:D13"/>
    <mergeCell ref="C14:C16"/>
    <mergeCell ref="D14:D16"/>
    <mergeCell ref="D33:D36"/>
    <mergeCell ref="E12:E13"/>
    <mergeCell ref="G12:G13"/>
    <mergeCell ref="F12:F13"/>
    <mergeCell ref="B2:G2"/>
    <mergeCell ref="B4:C4"/>
    <mergeCell ref="B6:D6"/>
    <mergeCell ref="E6:F6"/>
    <mergeCell ref="B8:D8"/>
  </mergeCells>
  <conditionalFormatting sqref="F14:F36">
    <cfRule type="cellIs" dxfId="10" priority="19" operator="equal">
      <formula>"НЕВЕРНО"</formula>
    </cfRule>
  </conditionalFormatting>
  <conditionalFormatting sqref="G14:G36">
    <cfRule type="cellIs" dxfId="9" priority="18" operator="equal">
      <formula>"НЕ ВЫПОЛНЯЛ"</formula>
    </cfRule>
  </conditionalFormatting>
  <conditionalFormatting sqref="E14:E36">
    <cfRule type="cellIs" dxfId="8" priority="2" operator="equal">
      <formula>"ЧАСТИЧНО"</formula>
    </cfRule>
    <cfRule type="cellIs" dxfId="7" priority="8" operator="equal">
      <formula>"ЧАСТИЧНО"</formula>
    </cfRule>
  </conditionalFormatting>
  <conditionalFormatting sqref="E14:G36">
    <cfRule type="cellIs" dxfId="6" priority="3" operator="equal">
      <formula>"ВЕРНО"</formula>
    </cfRule>
    <cfRule type="cellIs" dxfId="5" priority="7" operator="equal">
      <formula>"ВЕРНО"</formula>
    </cfRule>
  </conditionalFormatting>
  <conditionalFormatting sqref="E8:F10 E14:G36">
    <cfRule type="containsErrors" dxfId="4" priority="20">
      <formula>ISERROR(E8)</formula>
    </cfRule>
  </conditionalFormatting>
  <pageMargins left="0.7" right="0.7" top="0.75" bottom="0.75" header="0.3" footer="0.3"/>
  <pageSetup paperSize="9" scale="41" orientation="portrait" verticalDpi="300" r:id="rId1"/>
  <drawing r:id="rId2"/>
  <legacyDrawing r:id="rId3"/>
  <oleObjects>
    <mc:AlternateContent xmlns:mc="http://schemas.openxmlformats.org/markup-compatibility/2006">
      <mc:Choice Requires="x14">
        <oleObject progId="Equation.3" shapeId="29724" r:id="rId4">
          <objectPr defaultSize="0" autoPict="0" r:id="rId5">
            <anchor moveWithCells="1" sizeWithCells="1">
              <from>
                <xdr:col>2</xdr:col>
                <xdr:colOff>1133475</xdr:colOff>
                <xdr:row>17</xdr:row>
                <xdr:rowOff>0</xdr:rowOff>
              </from>
              <to>
                <xdr:col>3</xdr:col>
                <xdr:colOff>0</xdr:colOff>
                <xdr:row>17</xdr:row>
                <xdr:rowOff>0</xdr:rowOff>
              </to>
            </anchor>
          </objectPr>
        </oleObject>
      </mc:Choice>
      <mc:Fallback>
        <oleObject progId="Equation.3" shapeId="29724" r:id="rId4"/>
      </mc:Fallback>
    </mc:AlternateContent>
    <mc:AlternateContent xmlns:mc="http://schemas.openxmlformats.org/markup-compatibility/2006">
      <mc:Choice Requires="x14">
        <oleObject progId="Equation.3" shapeId="29725" r:id="rId6">
          <objectPr defaultSize="0" autoPict="0" r:id="rId7">
            <anchor moveWithCells="1" sizeWithCells="1">
              <from>
                <xdr:col>3</xdr:col>
                <xdr:colOff>0</xdr:colOff>
                <xdr:row>18</xdr:row>
                <xdr:rowOff>0</xdr:rowOff>
              </from>
              <to>
                <xdr:col>3</xdr:col>
                <xdr:colOff>0</xdr:colOff>
                <xdr:row>18</xdr:row>
                <xdr:rowOff>0</xdr:rowOff>
              </to>
            </anchor>
          </objectPr>
        </oleObject>
      </mc:Choice>
      <mc:Fallback>
        <oleObject progId="Equation.3" shapeId="29725" r:id="rId6"/>
      </mc:Fallback>
    </mc:AlternateContent>
    <mc:AlternateContent xmlns:mc="http://schemas.openxmlformats.org/markup-compatibility/2006">
      <mc:Choice Requires="x14">
        <oleObject progId="Equation.3" shapeId="29727" r:id="rId8">
          <objectPr defaultSize="0" autoPict="0" r:id="rId9">
            <anchor moveWithCells="1" sizeWithCells="1">
              <from>
                <xdr:col>2</xdr:col>
                <xdr:colOff>1971675</xdr:colOff>
                <xdr:row>25</xdr:row>
                <xdr:rowOff>9525</xdr:rowOff>
              </from>
              <to>
                <xdr:col>3</xdr:col>
                <xdr:colOff>0</xdr:colOff>
                <xdr:row>25</xdr:row>
                <xdr:rowOff>9525</xdr:rowOff>
              </to>
            </anchor>
          </objectPr>
        </oleObject>
      </mc:Choice>
      <mc:Fallback>
        <oleObject progId="Equation.3" shapeId="29727" r:id="rId8"/>
      </mc:Fallback>
    </mc:AlternateContent>
    <mc:AlternateContent xmlns:mc="http://schemas.openxmlformats.org/markup-compatibility/2006">
      <mc:Choice Requires="x14">
        <oleObject progId="Equation.3" shapeId="29729" r:id="rId10">
          <objectPr defaultSize="0" autoPict="0" r:id="rId9">
            <anchor moveWithCells="1" sizeWithCells="1">
              <from>
                <xdr:col>2</xdr:col>
                <xdr:colOff>1971675</xdr:colOff>
                <xdr:row>13</xdr:row>
                <xdr:rowOff>9525</xdr:rowOff>
              </from>
              <to>
                <xdr:col>3</xdr:col>
                <xdr:colOff>0</xdr:colOff>
                <xdr:row>13</xdr:row>
                <xdr:rowOff>9525</xdr:rowOff>
              </to>
            </anchor>
          </objectPr>
        </oleObject>
      </mc:Choice>
      <mc:Fallback>
        <oleObject progId="Equation.3" shapeId="29729" r:id="rId10"/>
      </mc:Fallback>
    </mc:AlternateContent>
    <mc:AlternateContent xmlns:mc="http://schemas.openxmlformats.org/markup-compatibility/2006">
      <mc:Choice Requires="x14">
        <oleObject progId="Equation.3" shapeId="29732" r:id="rId11">
          <objectPr defaultSize="0" autoPict="0" r:id="rId5">
            <anchor moveWithCells="1" sizeWithCells="1">
              <from>
                <xdr:col>2</xdr:col>
                <xdr:colOff>1133475</xdr:colOff>
                <xdr:row>17</xdr:row>
                <xdr:rowOff>0</xdr:rowOff>
              </from>
              <to>
                <xdr:col>3</xdr:col>
                <xdr:colOff>0</xdr:colOff>
                <xdr:row>17</xdr:row>
                <xdr:rowOff>0</xdr:rowOff>
              </to>
            </anchor>
          </objectPr>
        </oleObject>
      </mc:Choice>
      <mc:Fallback>
        <oleObject progId="Equation.3" shapeId="29732" r:id="rId11"/>
      </mc:Fallback>
    </mc:AlternateContent>
    <mc:AlternateContent xmlns:mc="http://schemas.openxmlformats.org/markup-compatibility/2006">
      <mc:Choice Requires="x14">
        <oleObject progId="Equation.3" shapeId="29733" r:id="rId12">
          <objectPr defaultSize="0" autoPict="0" r:id="rId7">
            <anchor moveWithCells="1" sizeWithCells="1">
              <from>
                <xdr:col>3</xdr:col>
                <xdr:colOff>0</xdr:colOff>
                <xdr:row>18</xdr:row>
                <xdr:rowOff>0</xdr:rowOff>
              </from>
              <to>
                <xdr:col>3</xdr:col>
                <xdr:colOff>0</xdr:colOff>
                <xdr:row>18</xdr:row>
                <xdr:rowOff>0</xdr:rowOff>
              </to>
            </anchor>
          </objectPr>
        </oleObject>
      </mc:Choice>
      <mc:Fallback>
        <oleObject progId="Equation.3" shapeId="29733" r:id="rId12"/>
      </mc:Fallback>
    </mc:AlternateContent>
    <mc:AlternateContent xmlns:mc="http://schemas.openxmlformats.org/markup-compatibility/2006">
      <mc:Choice Requires="x14">
        <oleObject progId="Equation.3" shapeId="29734" r:id="rId13">
          <objectPr defaultSize="0" autoPict="0" r:id="rId9">
            <anchor moveWithCells="1" sizeWithCells="1">
              <from>
                <xdr:col>2</xdr:col>
                <xdr:colOff>1971675</xdr:colOff>
                <xdr:row>25</xdr:row>
                <xdr:rowOff>9525</xdr:rowOff>
              </from>
              <to>
                <xdr:col>3</xdr:col>
                <xdr:colOff>0</xdr:colOff>
                <xdr:row>25</xdr:row>
                <xdr:rowOff>9525</xdr:rowOff>
              </to>
            </anchor>
          </objectPr>
        </oleObject>
      </mc:Choice>
      <mc:Fallback>
        <oleObject progId="Equation.3" shapeId="29734" r:id="rId13"/>
      </mc:Fallback>
    </mc:AlternateContent>
    <mc:AlternateContent xmlns:mc="http://schemas.openxmlformats.org/markup-compatibility/2006">
      <mc:Choice Requires="x14">
        <oleObject progId="Equation.3" shapeId="29735" r:id="rId14">
          <objectPr defaultSize="0" autoPict="0" r:id="rId15">
            <anchor moveWithCells="1" sizeWithCells="1">
              <from>
                <xdr:col>3</xdr:col>
                <xdr:colOff>9525</xdr:colOff>
                <xdr:row>15</xdr:row>
                <xdr:rowOff>0</xdr:rowOff>
              </from>
              <to>
                <xdr:col>3</xdr:col>
                <xdr:colOff>9525</xdr:colOff>
                <xdr:row>15</xdr:row>
                <xdr:rowOff>0</xdr:rowOff>
              </to>
            </anchor>
          </objectPr>
        </oleObject>
      </mc:Choice>
      <mc:Fallback>
        <oleObject progId="Equation.3" shapeId="29735" r:id="rId14"/>
      </mc:Fallback>
    </mc:AlternateContent>
    <mc:AlternateContent xmlns:mc="http://schemas.openxmlformats.org/markup-compatibility/2006">
      <mc:Choice Requires="x14">
        <oleObject progId="Equation.3" shapeId="29736" r:id="rId16">
          <objectPr defaultSize="0" autoPict="0" r:id="rId17">
            <anchor moveWithCells="1" sizeWithCells="1">
              <from>
                <xdr:col>3</xdr:col>
                <xdr:colOff>0</xdr:colOff>
                <xdr:row>17</xdr:row>
                <xdr:rowOff>0</xdr:rowOff>
              </from>
              <to>
                <xdr:col>3</xdr:col>
                <xdr:colOff>9525</xdr:colOff>
                <xdr:row>17</xdr:row>
                <xdr:rowOff>0</xdr:rowOff>
              </to>
            </anchor>
          </objectPr>
        </oleObject>
      </mc:Choice>
      <mc:Fallback>
        <oleObject progId="Equation.3" shapeId="29736" r:id="rId16"/>
      </mc:Fallback>
    </mc:AlternateContent>
    <mc:AlternateContent xmlns:mc="http://schemas.openxmlformats.org/markup-compatibility/2006">
      <mc:Choice Requires="x14">
        <oleObject progId="Equation.3" shapeId="29737" r:id="rId18">
          <objectPr defaultSize="0" autoPict="0" r:id="rId19">
            <anchor moveWithCells="1" sizeWithCells="1">
              <from>
                <xdr:col>3</xdr:col>
                <xdr:colOff>9525</xdr:colOff>
                <xdr:row>26</xdr:row>
                <xdr:rowOff>9525</xdr:rowOff>
              </from>
              <to>
                <xdr:col>3</xdr:col>
                <xdr:colOff>9525</xdr:colOff>
                <xdr:row>26</xdr:row>
                <xdr:rowOff>19050</xdr:rowOff>
              </to>
            </anchor>
          </objectPr>
        </oleObject>
      </mc:Choice>
      <mc:Fallback>
        <oleObject progId="Equation.3" shapeId="29737" r:id="rId18"/>
      </mc:Fallback>
    </mc:AlternateContent>
    <mc:AlternateContent xmlns:mc="http://schemas.openxmlformats.org/markup-compatibility/2006">
      <mc:Choice Requires="x14">
        <oleObject progId="Equation.3" shapeId="29740" r:id="rId20">
          <objectPr defaultSize="0" autoPict="0" r:id="rId5">
            <anchor moveWithCells="1" sizeWithCells="1">
              <from>
                <xdr:col>2</xdr:col>
                <xdr:colOff>1133475</xdr:colOff>
                <xdr:row>17</xdr:row>
                <xdr:rowOff>0</xdr:rowOff>
              </from>
              <to>
                <xdr:col>3</xdr:col>
                <xdr:colOff>0</xdr:colOff>
                <xdr:row>17</xdr:row>
                <xdr:rowOff>0</xdr:rowOff>
              </to>
            </anchor>
          </objectPr>
        </oleObject>
      </mc:Choice>
      <mc:Fallback>
        <oleObject progId="Equation.3" shapeId="29740" r:id="rId20"/>
      </mc:Fallback>
    </mc:AlternateContent>
    <mc:AlternateContent xmlns:mc="http://schemas.openxmlformats.org/markup-compatibility/2006">
      <mc:Choice Requires="x14">
        <oleObject progId="Equation.3" shapeId="29741" r:id="rId21">
          <objectPr defaultSize="0" autoPict="0" r:id="rId7">
            <anchor moveWithCells="1" sizeWithCells="1">
              <from>
                <xdr:col>2</xdr:col>
                <xdr:colOff>2266950</xdr:colOff>
                <xdr:row>18</xdr:row>
                <xdr:rowOff>0</xdr:rowOff>
              </from>
              <to>
                <xdr:col>3</xdr:col>
                <xdr:colOff>0</xdr:colOff>
                <xdr:row>18</xdr:row>
                <xdr:rowOff>0</xdr:rowOff>
              </to>
            </anchor>
          </objectPr>
        </oleObject>
      </mc:Choice>
      <mc:Fallback>
        <oleObject progId="Equation.3" shapeId="29741" r:id="rId21"/>
      </mc:Fallback>
    </mc:AlternateContent>
    <mc:AlternateContent xmlns:mc="http://schemas.openxmlformats.org/markup-compatibility/2006">
      <mc:Choice Requires="x14">
        <oleObject progId="Equation.3" shapeId="29742" r:id="rId22">
          <objectPr defaultSize="0" autoPict="0" r:id="rId9">
            <anchor moveWithCells="1" sizeWithCells="1">
              <from>
                <xdr:col>2</xdr:col>
                <xdr:colOff>1971675</xdr:colOff>
                <xdr:row>25</xdr:row>
                <xdr:rowOff>9525</xdr:rowOff>
              </from>
              <to>
                <xdr:col>3</xdr:col>
                <xdr:colOff>0</xdr:colOff>
                <xdr:row>25</xdr:row>
                <xdr:rowOff>9525</xdr:rowOff>
              </to>
            </anchor>
          </objectPr>
        </oleObject>
      </mc:Choice>
      <mc:Fallback>
        <oleObject progId="Equation.3" shapeId="29742" r:id="rId22"/>
      </mc:Fallback>
    </mc:AlternateContent>
    <mc:AlternateContent xmlns:mc="http://schemas.openxmlformats.org/markup-compatibility/2006">
      <mc:Choice Requires="x14">
        <oleObject progId="Equation.3" shapeId="29743" r:id="rId23">
          <objectPr defaultSize="0" autoPict="0" r:id="rId15">
            <anchor moveWithCells="1" sizeWithCells="1">
              <from>
                <xdr:col>3</xdr:col>
                <xdr:colOff>9525</xdr:colOff>
                <xdr:row>15</xdr:row>
                <xdr:rowOff>0</xdr:rowOff>
              </from>
              <to>
                <xdr:col>3</xdr:col>
                <xdr:colOff>9525</xdr:colOff>
                <xdr:row>15</xdr:row>
                <xdr:rowOff>0</xdr:rowOff>
              </to>
            </anchor>
          </objectPr>
        </oleObject>
      </mc:Choice>
      <mc:Fallback>
        <oleObject progId="Equation.3" shapeId="29743" r:id="rId23"/>
      </mc:Fallback>
    </mc:AlternateContent>
    <mc:AlternateContent xmlns:mc="http://schemas.openxmlformats.org/markup-compatibility/2006">
      <mc:Choice Requires="x14">
        <oleObject progId="Equation.3" shapeId="29744" r:id="rId24">
          <objectPr defaultSize="0" autoPict="0" r:id="rId17">
            <anchor moveWithCells="1" sizeWithCells="1">
              <from>
                <xdr:col>3</xdr:col>
                <xdr:colOff>0</xdr:colOff>
                <xdr:row>17</xdr:row>
                <xdr:rowOff>0</xdr:rowOff>
              </from>
              <to>
                <xdr:col>3</xdr:col>
                <xdr:colOff>9525</xdr:colOff>
                <xdr:row>17</xdr:row>
                <xdr:rowOff>0</xdr:rowOff>
              </to>
            </anchor>
          </objectPr>
        </oleObject>
      </mc:Choice>
      <mc:Fallback>
        <oleObject progId="Equation.3" shapeId="29744" r:id="rId24"/>
      </mc:Fallback>
    </mc:AlternateContent>
    <mc:AlternateContent xmlns:mc="http://schemas.openxmlformats.org/markup-compatibility/2006">
      <mc:Choice Requires="x14">
        <oleObject progId="Equation.3" shapeId="29745" r:id="rId25">
          <objectPr defaultSize="0" autoPict="0" r:id="rId19">
            <anchor moveWithCells="1" sizeWithCells="1">
              <from>
                <xdr:col>3</xdr:col>
                <xdr:colOff>9525</xdr:colOff>
                <xdr:row>26</xdr:row>
                <xdr:rowOff>9525</xdr:rowOff>
              </from>
              <to>
                <xdr:col>3</xdr:col>
                <xdr:colOff>9525</xdr:colOff>
                <xdr:row>26</xdr:row>
                <xdr:rowOff>19050</xdr:rowOff>
              </to>
            </anchor>
          </objectPr>
        </oleObject>
      </mc:Choice>
      <mc:Fallback>
        <oleObject progId="Equation.3" shapeId="29745" r:id="rId25"/>
      </mc:Fallback>
    </mc:AlternateContent>
    <mc:AlternateContent xmlns:mc="http://schemas.openxmlformats.org/markup-compatibility/2006">
      <mc:Choice Requires="x14">
        <oleObject progId="Equation.3" shapeId="29752" r:id="rId26">
          <objectPr defaultSize="0" autoPict="0" r:id="rId15">
            <anchor moveWithCells="1" sizeWithCells="1">
              <from>
                <xdr:col>3</xdr:col>
                <xdr:colOff>9525</xdr:colOff>
                <xdr:row>15</xdr:row>
                <xdr:rowOff>0</xdr:rowOff>
              </from>
              <to>
                <xdr:col>3</xdr:col>
                <xdr:colOff>9525</xdr:colOff>
                <xdr:row>15</xdr:row>
                <xdr:rowOff>0</xdr:rowOff>
              </to>
            </anchor>
          </objectPr>
        </oleObject>
      </mc:Choice>
      <mc:Fallback>
        <oleObject progId="Equation.3" shapeId="29752" r:id="rId26"/>
      </mc:Fallback>
    </mc:AlternateContent>
    <mc:AlternateContent xmlns:mc="http://schemas.openxmlformats.org/markup-compatibility/2006">
      <mc:Choice Requires="x14">
        <oleObject progId="Equation.3" shapeId="29753" r:id="rId27">
          <objectPr defaultSize="0" autoPict="0" r:id="rId17">
            <anchor moveWithCells="1" sizeWithCells="1">
              <from>
                <xdr:col>3</xdr:col>
                <xdr:colOff>0</xdr:colOff>
                <xdr:row>17</xdr:row>
                <xdr:rowOff>0</xdr:rowOff>
              </from>
              <to>
                <xdr:col>3</xdr:col>
                <xdr:colOff>9525</xdr:colOff>
                <xdr:row>17</xdr:row>
                <xdr:rowOff>0</xdr:rowOff>
              </to>
            </anchor>
          </objectPr>
        </oleObject>
      </mc:Choice>
      <mc:Fallback>
        <oleObject progId="Equation.3" shapeId="29753" r:id="rId27"/>
      </mc:Fallback>
    </mc:AlternateContent>
    <mc:AlternateContent xmlns:mc="http://schemas.openxmlformats.org/markup-compatibility/2006">
      <mc:Choice Requires="x14">
        <oleObject progId="Equation.3" shapeId="29754" r:id="rId28">
          <objectPr defaultSize="0" autoPict="0" r:id="rId5">
            <anchor moveWithCells="1" sizeWithCells="1">
              <from>
                <xdr:col>2</xdr:col>
                <xdr:colOff>1133475</xdr:colOff>
                <xdr:row>17</xdr:row>
                <xdr:rowOff>0</xdr:rowOff>
              </from>
              <to>
                <xdr:col>3</xdr:col>
                <xdr:colOff>0</xdr:colOff>
                <xdr:row>17</xdr:row>
                <xdr:rowOff>0</xdr:rowOff>
              </to>
            </anchor>
          </objectPr>
        </oleObject>
      </mc:Choice>
      <mc:Fallback>
        <oleObject progId="Equation.3" shapeId="29754" r:id="rId28"/>
      </mc:Fallback>
    </mc:AlternateContent>
    <mc:AlternateContent xmlns:mc="http://schemas.openxmlformats.org/markup-compatibility/2006">
      <mc:Choice Requires="x14">
        <oleObject progId="Equation.3" shapeId="29755" r:id="rId29">
          <objectPr defaultSize="0" autoPict="0" r:id="rId7">
            <anchor moveWithCells="1" sizeWithCells="1">
              <from>
                <xdr:col>2</xdr:col>
                <xdr:colOff>2266950</xdr:colOff>
                <xdr:row>18</xdr:row>
                <xdr:rowOff>0</xdr:rowOff>
              </from>
              <to>
                <xdr:col>3</xdr:col>
                <xdr:colOff>0</xdr:colOff>
                <xdr:row>18</xdr:row>
                <xdr:rowOff>0</xdr:rowOff>
              </to>
            </anchor>
          </objectPr>
        </oleObject>
      </mc:Choice>
      <mc:Fallback>
        <oleObject progId="Equation.3" shapeId="29755" r:id="rId29"/>
      </mc:Fallback>
    </mc:AlternateContent>
  </oleObjects>
  <extLst>
    <ext xmlns:x14="http://schemas.microsoft.com/office/spreadsheetml/2009/9/main" uri="{CCE6A557-97BC-4b89-ADB6-D9C93CAAB3DF}">
      <x14:dataValidations xmlns:xm="http://schemas.microsoft.com/office/excel/2006/main" xWindow="965" yWindow="410" count="1">
        <x14:dataValidation type="list" allowBlank="1" showInputMessage="1" showErrorMessage="1" prompt="Выберите фамилию учащегося из списка">
          <x14:formula1>
            <xm:f>'СПИСОК КЛАССА'!$D$25:$D$64</xm:f>
          </x14:formula1>
          <xm:sqref>D4</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N424"/>
  <sheetViews>
    <sheetView workbookViewId="0">
      <selection activeCell="D5" sqref="D5"/>
    </sheetView>
  </sheetViews>
  <sheetFormatPr defaultRowHeight="12.75" x14ac:dyDescent="0.2"/>
  <cols>
    <col min="1" max="1" width="46.28515625" style="299" customWidth="1"/>
    <col min="2" max="2" width="18.140625" style="115" customWidth="1"/>
    <col min="3" max="5" width="5" style="115" customWidth="1"/>
    <col min="13" max="13" width="17.42578125" style="299" customWidth="1"/>
    <col min="14" max="14" width="30" customWidth="1"/>
  </cols>
  <sheetData>
    <row r="1" spans="1:14" ht="26.25" customHeight="1" x14ac:dyDescent="0.2">
      <c r="A1" s="305" t="s">
        <v>474</v>
      </c>
      <c r="B1" s="288">
        <v>23</v>
      </c>
      <c r="C1" s="288" t="s">
        <v>475</v>
      </c>
      <c r="D1" s="288"/>
      <c r="E1" s="288"/>
      <c r="M1" s="297" t="s">
        <v>136</v>
      </c>
      <c r="N1" s="296" t="s">
        <v>135</v>
      </c>
    </row>
    <row r="2" spans="1:14" ht="15" x14ac:dyDescent="0.2">
      <c r="A2" s="306" t="s">
        <v>1088</v>
      </c>
      <c r="B2" s="116">
        <v>0</v>
      </c>
      <c r="C2" s="116">
        <v>1</v>
      </c>
      <c r="D2" s="116">
        <v>2</v>
      </c>
      <c r="E2" s="116" t="s">
        <v>29</v>
      </c>
      <c r="M2" s="464" t="s">
        <v>282</v>
      </c>
      <c r="N2" s="465" t="s">
        <v>526</v>
      </c>
    </row>
    <row r="3" spans="1:14" ht="15" x14ac:dyDescent="0.2">
      <c r="A3" s="299" t="s">
        <v>1089</v>
      </c>
      <c r="B3" s="116">
        <v>0</v>
      </c>
      <c r="C3" s="116">
        <v>1</v>
      </c>
      <c r="D3" s="116">
        <v>2</v>
      </c>
      <c r="E3" s="115">
        <v>3</v>
      </c>
      <c r="F3" s="116" t="s">
        <v>29</v>
      </c>
      <c r="M3" s="464" t="s">
        <v>283</v>
      </c>
      <c r="N3" s="465" t="s">
        <v>527</v>
      </c>
    </row>
    <row r="4" spans="1:14" ht="15" x14ac:dyDescent="0.2">
      <c r="B4" s="115">
        <v>0</v>
      </c>
      <c r="C4" s="115">
        <v>1</v>
      </c>
      <c r="D4" s="115" t="s">
        <v>29</v>
      </c>
      <c r="M4" s="464" t="s">
        <v>284</v>
      </c>
      <c r="N4" s="465" t="s">
        <v>528</v>
      </c>
    </row>
    <row r="5" spans="1:14" ht="15" x14ac:dyDescent="0.2">
      <c r="A5" s="306"/>
      <c r="B5" s="116">
        <v>0</v>
      </c>
      <c r="C5" s="115">
        <v>1</v>
      </c>
      <c r="D5" s="115">
        <v>2</v>
      </c>
      <c r="E5" s="115">
        <v>3</v>
      </c>
      <c r="F5" s="395">
        <v>4</v>
      </c>
      <c r="G5" s="228" t="s">
        <v>29</v>
      </c>
      <c r="H5" s="395"/>
      <c r="M5" s="464" t="s">
        <v>854</v>
      </c>
      <c r="N5" s="465" t="s">
        <v>529</v>
      </c>
    </row>
    <row r="6" spans="1:14" ht="15" x14ac:dyDescent="0.2">
      <c r="A6" s="306"/>
      <c r="B6" s="116"/>
      <c r="C6" s="116"/>
      <c r="D6" s="116"/>
      <c r="E6" s="323"/>
      <c r="F6" s="116"/>
      <c r="G6" s="228"/>
      <c r="H6" s="228"/>
      <c r="M6" s="464" t="s">
        <v>286</v>
      </c>
      <c r="N6" s="465" t="s">
        <v>530</v>
      </c>
    </row>
    <row r="7" spans="1:14" ht="15" x14ac:dyDescent="0.2">
      <c r="A7" s="324" t="s">
        <v>496</v>
      </c>
      <c r="B7" s="116"/>
      <c r="C7" s="116"/>
      <c r="D7" s="116"/>
      <c r="E7" s="323"/>
      <c r="F7" s="116"/>
      <c r="G7" s="228"/>
      <c r="M7" s="464" t="s">
        <v>288</v>
      </c>
      <c r="N7" s="465" t="s">
        <v>531</v>
      </c>
    </row>
    <row r="8" spans="1:14" ht="15" x14ac:dyDescent="0.2">
      <c r="A8" s="299" t="s">
        <v>497</v>
      </c>
      <c r="B8" s="116">
        <v>44</v>
      </c>
      <c r="C8" s="116"/>
      <c r="D8" s="116"/>
      <c r="E8" s="323"/>
      <c r="F8" s="116"/>
      <c r="G8" s="228"/>
      <c r="M8" s="464" t="s">
        <v>291</v>
      </c>
      <c r="N8" s="465" t="s">
        <v>532</v>
      </c>
    </row>
    <row r="9" spans="1:14" ht="15" x14ac:dyDescent="0.2">
      <c r="A9" s="306" t="s">
        <v>484</v>
      </c>
      <c r="B9" s="116">
        <v>17</v>
      </c>
      <c r="C9" s="116"/>
      <c r="D9" s="116"/>
      <c r="E9" s="323"/>
      <c r="F9" s="116"/>
      <c r="G9" s="228"/>
      <c r="M9" s="464" t="s">
        <v>294</v>
      </c>
      <c r="N9" s="465" t="s">
        <v>533</v>
      </c>
    </row>
    <row r="10" spans="1:14" ht="15" x14ac:dyDescent="0.2">
      <c r="A10" s="306" t="s">
        <v>55</v>
      </c>
      <c r="B10" s="116">
        <v>27</v>
      </c>
      <c r="C10" s="116"/>
      <c r="D10" s="116"/>
      <c r="E10" s="323"/>
      <c r="F10" s="116"/>
      <c r="G10" s="228"/>
      <c r="M10" s="464" t="s">
        <v>289</v>
      </c>
      <c r="N10" s="465" t="s">
        <v>534</v>
      </c>
    </row>
    <row r="11" spans="1:14" ht="15" x14ac:dyDescent="0.2">
      <c r="M11" s="464" t="s">
        <v>292</v>
      </c>
      <c r="N11" s="465" t="s">
        <v>535</v>
      </c>
    </row>
    <row r="12" spans="1:14" ht="15" x14ac:dyDescent="0.2">
      <c r="A12" s="305" t="s">
        <v>44</v>
      </c>
      <c r="I12" s="672"/>
      <c r="J12" s="672"/>
      <c r="K12" s="672"/>
      <c r="M12" s="464" t="s">
        <v>293</v>
      </c>
      <c r="N12" s="465" t="s">
        <v>536</v>
      </c>
    </row>
    <row r="13" spans="1:14" ht="15" x14ac:dyDescent="0.2">
      <c r="A13" s="299" t="s">
        <v>40</v>
      </c>
      <c r="B13" s="184"/>
      <c r="I13" s="144"/>
      <c r="J13" s="144"/>
      <c r="K13" s="144"/>
      <c r="M13" s="464" t="s">
        <v>290</v>
      </c>
      <c r="N13" s="465" t="s">
        <v>537</v>
      </c>
    </row>
    <row r="14" spans="1:14" ht="15" x14ac:dyDescent="0.2">
      <c r="A14" s="299" t="s">
        <v>53</v>
      </c>
      <c r="B14" s="184"/>
      <c r="I14" s="144"/>
      <c r="J14" s="144"/>
      <c r="K14" s="144"/>
      <c r="M14" s="464" t="s">
        <v>296</v>
      </c>
      <c r="N14" s="465" t="s">
        <v>538</v>
      </c>
    </row>
    <row r="15" spans="1:14" ht="15" x14ac:dyDescent="0.2">
      <c r="A15" s="299" t="s">
        <v>54</v>
      </c>
      <c r="B15" s="184"/>
      <c r="I15" s="144"/>
      <c r="J15" s="144"/>
      <c r="K15" s="144"/>
      <c r="M15" s="464" t="s">
        <v>295</v>
      </c>
      <c r="N15" s="465" t="s">
        <v>539</v>
      </c>
    </row>
    <row r="16" spans="1:14" ht="15" x14ac:dyDescent="0.2">
      <c r="A16" s="299" t="s">
        <v>55</v>
      </c>
      <c r="I16" s="144"/>
      <c r="J16" s="144"/>
      <c r="K16" s="144"/>
      <c r="M16" s="464" t="s">
        <v>298</v>
      </c>
      <c r="N16" s="465" t="s">
        <v>540</v>
      </c>
    </row>
    <row r="17" spans="1:14" ht="15" x14ac:dyDescent="0.2">
      <c r="A17" s="299" t="s">
        <v>41</v>
      </c>
      <c r="H17" s="158"/>
      <c r="I17" s="144"/>
      <c r="J17" s="144"/>
      <c r="K17" s="144"/>
      <c r="M17" s="464" t="s">
        <v>297</v>
      </c>
      <c r="N17" s="465" t="s">
        <v>541</v>
      </c>
    </row>
    <row r="18" spans="1:14" ht="15" x14ac:dyDescent="0.2">
      <c r="H18" s="158"/>
      <c r="I18" s="144"/>
      <c r="J18" s="144"/>
      <c r="K18" s="144"/>
      <c r="M18" s="464" t="s">
        <v>957</v>
      </c>
      <c r="N18" s="465" t="s">
        <v>958</v>
      </c>
    </row>
    <row r="19" spans="1:14" ht="15" x14ac:dyDescent="0.2">
      <c r="A19" s="305" t="s">
        <v>50</v>
      </c>
      <c r="B19" s="347"/>
      <c r="C19" s="184"/>
      <c r="D19" s="157"/>
      <c r="E19" s="157"/>
      <c r="F19" s="158"/>
      <c r="G19" s="158"/>
      <c r="H19" s="158"/>
      <c r="M19" s="464" t="s">
        <v>855</v>
      </c>
      <c r="N19" s="465" t="s">
        <v>959</v>
      </c>
    </row>
    <row r="20" spans="1:14" ht="15" x14ac:dyDescent="0.2">
      <c r="A20" s="306"/>
      <c r="B20" s="348"/>
      <c r="C20" s="184"/>
      <c r="D20" s="157"/>
      <c r="E20" s="157"/>
      <c r="F20" s="158"/>
      <c r="G20" s="158"/>
      <c r="H20" s="158"/>
      <c r="M20" s="464" t="s">
        <v>856</v>
      </c>
      <c r="N20" s="465" t="s">
        <v>960</v>
      </c>
    </row>
    <row r="21" spans="1:14" ht="15" x14ac:dyDescent="0.2">
      <c r="A21" s="306" t="s">
        <v>46</v>
      </c>
      <c r="B21" s="348"/>
      <c r="C21" s="245"/>
      <c r="D21" s="157"/>
      <c r="E21" s="157"/>
      <c r="F21" s="158"/>
      <c r="G21" s="158"/>
      <c r="H21" s="158"/>
      <c r="M21" s="464" t="s">
        <v>857</v>
      </c>
      <c r="N21" s="465" t="s">
        <v>542</v>
      </c>
    </row>
    <row r="22" spans="1:14" ht="15" x14ac:dyDescent="0.2">
      <c r="A22" s="299" t="s">
        <v>47</v>
      </c>
      <c r="B22" s="348"/>
      <c r="C22" s="245"/>
      <c r="D22" s="157"/>
      <c r="E22" s="157"/>
      <c r="F22" s="158"/>
      <c r="G22" s="158"/>
      <c r="H22" s="158"/>
      <c r="M22" s="464" t="s">
        <v>367</v>
      </c>
      <c r="N22" s="465" t="s">
        <v>543</v>
      </c>
    </row>
    <row r="23" spans="1:14" ht="15" x14ac:dyDescent="0.2">
      <c r="A23" s="299" t="s">
        <v>48</v>
      </c>
      <c r="B23" s="245"/>
      <c r="D23" s="157"/>
      <c r="E23" s="157"/>
      <c r="F23" s="158"/>
      <c r="G23" s="158"/>
      <c r="H23" s="158"/>
      <c r="M23" s="464" t="s">
        <v>368</v>
      </c>
      <c r="N23" s="465" t="s">
        <v>544</v>
      </c>
    </row>
    <row r="24" spans="1:14" ht="15" x14ac:dyDescent="0.2">
      <c r="A24" s="299" t="s">
        <v>49</v>
      </c>
      <c r="B24" s="245"/>
      <c r="D24" s="157"/>
      <c r="E24" s="157"/>
      <c r="F24" s="158"/>
      <c r="G24" s="158"/>
      <c r="H24" s="158"/>
      <c r="M24" s="464" t="s">
        <v>369</v>
      </c>
      <c r="N24" s="465" t="s">
        <v>545</v>
      </c>
    </row>
    <row r="25" spans="1:14" ht="15" x14ac:dyDescent="0.2">
      <c r="B25" s="245"/>
      <c r="C25" s="245"/>
      <c r="D25" s="157"/>
      <c r="E25" s="157"/>
      <c r="F25" s="158"/>
      <c r="G25" s="158"/>
      <c r="H25" s="158"/>
      <c r="M25" s="464" t="s">
        <v>858</v>
      </c>
      <c r="N25" s="465" t="s">
        <v>542</v>
      </c>
    </row>
    <row r="26" spans="1:14" ht="15" x14ac:dyDescent="0.2">
      <c r="A26" s="305" t="s">
        <v>84</v>
      </c>
      <c r="C26" s="245"/>
      <c r="D26" s="157"/>
      <c r="E26" s="157"/>
      <c r="F26" s="158"/>
      <c r="G26" s="158"/>
      <c r="H26" s="158"/>
      <c r="M26" s="464" t="s">
        <v>194</v>
      </c>
      <c r="N26" s="465" t="s">
        <v>546</v>
      </c>
    </row>
    <row r="27" spans="1:14" ht="15" x14ac:dyDescent="0.2">
      <c r="A27" s="305" t="s">
        <v>85</v>
      </c>
      <c r="B27" s="159"/>
      <c r="C27" s="157"/>
      <c r="D27" s="157"/>
      <c r="E27" s="157"/>
      <c r="F27" s="158"/>
      <c r="G27" s="158"/>
      <c r="H27" s="158"/>
      <c r="M27" s="464" t="s">
        <v>195</v>
      </c>
      <c r="N27" s="465" t="s">
        <v>547</v>
      </c>
    </row>
    <row r="28" spans="1:14" ht="15" x14ac:dyDescent="0.2">
      <c r="A28" s="307" t="s">
        <v>77</v>
      </c>
      <c r="B28" s="159"/>
      <c r="C28" s="157"/>
      <c r="D28" s="157"/>
      <c r="E28" s="157"/>
      <c r="F28" s="158"/>
      <c r="G28" s="158"/>
      <c r="H28" s="158"/>
      <c r="M28" s="464" t="s">
        <v>859</v>
      </c>
      <c r="N28" s="465" t="s">
        <v>548</v>
      </c>
    </row>
    <row r="29" spans="1:14" ht="15" x14ac:dyDescent="0.2">
      <c r="A29" s="307" t="s">
        <v>80</v>
      </c>
      <c r="B29" s="159"/>
      <c r="C29" s="157"/>
      <c r="D29" s="157"/>
      <c r="E29" s="157"/>
      <c r="F29" s="158"/>
      <c r="G29" s="158"/>
      <c r="H29" s="158"/>
      <c r="M29" s="464" t="s">
        <v>860</v>
      </c>
      <c r="N29" s="465" t="s">
        <v>549</v>
      </c>
    </row>
    <row r="30" spans="1:14" ht="15" x14ac:dyDescent="0.2">
      <c r="A30" s="307" t="s">
        <v>78</v>
      </c>
      <c r="B30" s="159"/>
      <c r="C30" s="157"/>
      <c r="D30" s="157"/>
      <c r="E30" s="157"/>
      <c r="F30" s="157"/>
      <c r="G30" s="158"/>
      <c r="H30" s="158"/>
      <c r="M30" s="464" t="s">
        <v>199</v>
      </c>
      <c r="N30" s="465" t="s">
        <v>550</v>
      </c>
    </row>
    <row r="31" spans="1:14" ht="15" x14ac:dyDescent="0.2">
      <c r="A31" s="307" t="s">
        <v>81</v>
      </c>
      <c r="B31" s="159"/>
      <c r="C31" s="157"/>
      <c r="D31" s="157"/>
      <c r="E31" s="157"/>
      <c r="F31" s="158"/>
      <c r="G31" s="158"/>
      <c r="H31" s="158"/>
      <c r="M31" s="464" t="s">
        <v>197</v>
      </c>
      <c r="N31" s="465" t="s">
        <v>551</v>
      </c>
    </row>
    <row r="32" spans="1:14" ht="15" x14ac:dyDescent="0.2">
      <c r="A32" s="307" t="s">
        <v>86</v>
      </c>
      <c r="B32" s="159"/>
      <c r="C32" s="157"/>
      <c r="D32" s="157"/>
      <c r="E32" s="157"/>
      <c r="F32" s="158"/>
      <c r="G32" s="158"/>
      <c r="H32" s="158"/>
      <c r="M32" s="464" t="s">
        <v>198</v>
      </c>
      <c r="N32" s="465" t="s">
        <v>552</v>
      </c>
    </row>
    <row r="33" spans="1:14" ht="15" x14ac:dyDescent="0.2">
      <c r="A33" s="307" t="s">
        <v>79</v>
      </c>
      <c r="B33" s="159"/>
      <c r="C33" s="157"/>
      <c r="D33" s="157"/>
      <c r="E33" s="157"/>
      <c r="F33" s="158"/>
      <c r="G33" s="158"/>
      <c r="H33" s="158"/>
      <c r="M33" s="464" t="s">
        <v>200</v>
      </c>
      <c r="N33" s="465" t="s">
        <v>553</v>
      </c>
    </row>
    <row r="34" spans="1:14" ht="15" x14ac:dyDescent="0.2">
      <c r="A34" s="307" t="s">
        <v>82</v>
      </c>
      <c r="B34" s="159"/>
      <c r="C34" s="157"/>
      <c r="D34" s="157"/>
      <c r="E34" s="157"/>
      <c r="F34" s="158"/>
      <c r="G34" s="158"/>
      <c r="H34" s="158"/>
      <c r="M34" s="464" t="s">
        <v>861</v>
      </c>
      <c r="N34" s="465" t="s">
        <v>554</v>
      </c>
    </row>
    <row r="35" spans="1:14" ht="15" x14ac:dyDescent="0.2">
      <c r="A35" s="307" t="s">
        <v>83</v>
      </c>
      <c r="B35" s="159"/>
      <c r="C35" s="157"/>
      <c r="D35" s="157"/>
      <c r="E35" s="157"/>
      <c r="F35" s="158"/>
      <c r="G35" s="158"/>
      <c r="H35" s="158"/>
      <c r="M35" s="464" t="s">
        <v>862</v>
      </c>
      <c r="N35" s="465" t="s">
        <v>542</v>
      </c>
    </row>
    <row r="36" spans="1:14" ht="15" x14ac:dyDescent="0.2">
      <c r="A36" s="308" t="s">
        <v>87</v>
      </c>
      <c r="B36" s="159"/>
      <c r="C36" s="157"/>
      <c r="D36" s="157"/>
      <c r="E36" s="157"/>
      <c r="F36" s="158"/>
      <c r="G36" s="158"/>
      <c r="H36" s="158"/>
      <c r="M36" s="464" t="s">
        <v>299</v>
      </c>
      <c r="N36" s="465" t="s">
        <v>555</v>
      </c>
    </row>
    <row r="37" spans="1:14" ht="15" x14ac:dyDescent="0.2">
      <c r="A37" s="307" t="s">
        <v>88</v>
      </c>
      <c r="B37" s="159"/>
      <c r="C37" s="157"/>
      <c r="D37" s="157"/>
      <c r="E37" s="157"/>
      <c r="F37" s="158"/>
      <c r="G37" s="158"/>
      <c r="H37" s="158"/>
      <c r="M37" s="464" t="s">
        <v>300</v>
      </c>
      <c r="N37" s="465" t="s">
        <v>556</v>
      </c>
    </row>
    <row r="38" spans="1:14" ht="15" x14ac:dyDescent="0.2">
      <c r="A38" s="307" t="s">
        <v>89</v>
      </c>
      <c r="B38" s="159"/>
      <c r="C38" s="157"/>
      <c r="D38" s="157"/>
      <c r="E38" s="157"/>
      <c r="F38" s="158"/>
      <c r="G38" s="158"/>
      <c r="H38" s="158"/>
      <c r="M38" s="464" t="s">
        <v>301</v>
      </c>
      <c r="N38" s="465" t="s">
        <v>557</v>
      </c>
    </row>
    <row r="39" spans="1:14" ht="15" x14ac:dyDescent="0.2">
      <c r="A39" s="307" t="s">
        <v>90</v>
      </c>
      <c r="B39" s="159"/>
      <c r="C39" s="157"/>
      <c r="D39" s="157"/>
      <c r="E39" s="157"/>
      <c r="F39" s="158"/>
      <c r="G39" s="158"/>
      <c r="H39" s="158"/>
      <c r="M39" s="464" t="s">
        <v>863</v>
      </c>
      <c r="N39" s="465" t="s">
        <v>558</v>
      </c>
    </row>
    <row r="40" spans="1:14" ht="15" x14ac:dyDescent="0.2">
      <c r="A40" s="307" t="s">
        <v>91</v>
      </c>
      <c r="B40" s="159"/>
      <c r="C40" s="157"/>
      <c r="D40" s="157"/>
      <c r="E40" s="157"/>
      <c r="F40" s="158"/>
      <c r="G40" s="158"/>
      <c r="H40" s="158"/>
      <c r="M40" s="464" t="s">
        <v>302</v>
      </c>
      <c r="N40" s="465" t="s">
        <v>559</v>
      </c>
    </row>
    <row r="41" spans="1:14" ht="15" x14ac:dyDescent="0.2">
      <c r="A41" s="307" t="s">
        <v>92</v>
      </c>
      <c r="B41" s="159"/>
      <c r="C41" s="157"/>
      <c r="D41" s="157"/>
      <c r="E41" s="157"/>
      <c r="F41" s="158"/>
      <c r="G41" s="158"/>
      <c r="H41" s="158"/>
      <c r="M41" s="464" t="s">
        <v>305</v>
      </c>
      <c r="N41" s="465" t="s">
        <v>560</v>
      </c>
    </row>
    <row r="42" spans="1:14" ht="15" x14ac:dyDescent="0.2">
      <c r="A42" s="307" t="s">
        <v>93</v>
      </c>
      <c r="B42" s="159"/>
      <c r="C42" s="157"/>
      <c r="D42" s="157"/>
      <c r="E42" s="157"/>
      <c r="F42" s="158"/>
      <c r="G42" s="158"/>
      <c r="H42" s="158"/>
      <c r="M42" s="464" t="s">
        <v>864</v>
      </c>
      <c r="N42" s="465" t="s">
        <v>561</v>
      </c>
    </row>
    <row r="43" spans="1:14" ht="15" x14ac:dyDescent="0.2">
      <c r="B43" s="159"/>
      <c r="C43" s="157"/>
      <c r="D43" s="157"/>
      <c r="E43" s="157"/>
      <c r="F43" s="158"/>
      <c r="G43" s="158"/>
      <c r="H43" s="158"/>
      <c r="M43" s="464" t="s">
        <v>865</v>
      </c>
      <c r="N43" s="465" t="s">
        <v>562</v>
      </c>
    </row>
    <row r="44" spans="1:14" ht="15" x14ac:dyDescent="0.2">
      <c r="A44" s="305" t="s">
        <v>503</v>
      </c>
      <c r="B44" s="159"/>
      <c r="C44" s="157"/>
      <c r="D44" s="157"/>
      <c r="E44" s="157"/>
      <c r="F44" s="158"/>
      <c r="G44" s="158"/>
      <c r="H44" s="158"/>
      <c r="M44" s="464" t="s">
        <v>307</v>
      </c>
      <c r="N44" s="465" t="s">
        <v>563</v>
      </c>
    </row>
    <row r="45" spans="1:14" ht="15" x14ac:dyDescent="0.2">
      <c r="A45" s="299" t="s">
        <v>504</v>
      </c>
      <c r="B45" s="159" t="s">
        <v>505</v>
      </c>
      <c r="C45" s="351"/>
      <c r="D45" s="157">
        <v>1</v>
      </c>
      <c r="E45" s="157"/>
      <c r="F45" s="158"/>
      <c r="G45" s="158"/>
      <c r="H45" s="158"/>
      <c r="M45" s="464" t="s">
        <v>304</v>
      </c>
      <c r="N45" s="465" t="s">
        <v>564</v>
      </c>
    </row>
    <row r="46" spans="1:14" ht="15" x14ac:dyDescent="0.2">
      <c r="A46" s="299" t="s">
        <v>506</v>
      </c>
      <c r="B46" s="159" t="s">
        <v>507</v>
      </c>
      <c r="C46" s="157"/>
      <c r="D46" s="157"/>
      <c r="E46" s="157"/>
      <c r="F46" s="158"/>
      <c r="G46" s="158"/>
      <c r="H46" s="158"/>
      <c r="M46" s="464" t="s">
        <v>306</v>
      </c>
      <c r="N46" s="465" t="s">
        <v>565</v>
      </c>
    </row>
    <row r="47" spans="1:14" ht="15" x14ac:dyDescent="0.2">
      <c r="A47" s="299" t="s">
        <v>508</v>
      </c>
      <c r="B47" s="159" t="s">
        <v>509</v>
      </c>
      <c r="C47" s="352"/>
      <c r="D47" s="157"/>
      <c r="E47" s="157"/>
      <c r="F47" s="158"/>
      <c r="G47" s="158"/>
      <c r="H47" s="158"/>
      <c r="M47" s="464" t="s">
        <v>303</v>
      </c>
      <c r="N47" s="465" t="s">
        <v>566</v>
      </c>
    </row>
    <row r="48" spans="1:14" ht="15" x14ac:dyDescent="0.2">
      <c r="A48" s="299" t="s">
        <v>510</v>
      </c>
      <c r="B48" s="159" t="s">
        <v>511</v>
      </c>
      <c r="C48" s="353"/>
      <c r="D48" s="157"/>
      <c r="E48" s="157"/>
      <c r="F48" s="158"/>
      <c r="G48" s="158"/>
      <c r="H48" s="158"/>
      <c r="M48" s="464" t="s">
        <v>961</v>
      </c>
      <c r="N48" s="465" t="s">
        <v>962</v>
      </c>
    </row>
    <row r="49" spans="1:14" ht="25.5" x14ac:dyDescent="0.2">
      <c r="A49" s="306" t="s">
        <v>512</v>
      </c>
      <c r="B49" s="159" t="s">
        <v>513</v>
      </c>
      <c r="C49" s="354"/>
      <c r="D49" s="157">
        <v>1</v>
      </c>
      <c r="E49" s="157"/>
      <c r="F49" s="158"/>
      <c r="G49" s="158"/>
      <c r="H49" s="158"/>
      <c r="M49" s="464" t="s">
        <v>963</v>
      </c>
      <c r="N49" s="465" t="s">
        <v>964</v>
      </c>
    </row>
    <row r="50" spans="1:14" ht="15" x14ac:dyDescent="0.2">
      <c r="A50" s="299" t="s">
        <v>514</v>
      </c>
      <c r="B50" s="159" t="s">
        <v>515</v>
      </c>
      <c r="C50" s="355"/>
      <c r="D50" s="157">
        <v>1</v>
      </c>
      <c r="E50" s="157"/>
      <c r="F50" s="158"/>
      <c r="G50" s="158"/>
      <c r="H50" s="158"/>
      <c r="M50" s="464" t="s">
        <v>866</v>
      </c>
      <c r="N50" s="465" t="s">
        <v>567</v>
      </c>
    </row>
    <row r="51" spans="1:14" ht="15" x14ac:dyDescent="0.2">
      <c r="A51" s="299" t="s">
        <v>516</v>
      </c>
      <c r="B51" s="159" t="s">
        <v>517</v>
      </c>
      <c r="C51" s="356"/>
      <c r="D51" s="157">
        <v>1</v>
      </c>
      <c r="E51" s="157"/>
      <c r="F51" s="158"/>
      <c r="G51" s="158"/>
      <c r="H51" s="158"/>
      <c r="M51" s="464" t="s">
        <v>867</v>
      </c>
      <c r="N51" s="465" t="s">
        <v>542</v>
      </c>
    </row>
    <row r="52" spans="1:14" ht="15" x14ac:dyDescent="0.2">
      <c r="B52" s="159"/>
      <c r="C52" s="157"/>
      <c r="D52" s="157"/>
      <c r="E52" s="157"/>
      <c r="F52" s="158"/>
      <c r="G52" s="158"/>
      <c r="H52" s="158"/>
      <c r="M52" s="464" t="s">
        <v>202</v>
      </c>
      <c r="N52" s="465" t="s">
        <v>965</v>
      </c>
    </row>
    <row r="53" spans="1:14" ht="15" x14ac:dyDescent="0.2">
      <c r="B53" s="159"/>
      <c r="C53" s="157"/>
      <c r="D53" s="157"/>
      <c r="E53" s="157"/>
      <c r="F53" s="158"/>
      <c r="G53" s="158"/>
      <c r="H53" s="158"/>
      <c r="M53" s="464" t="s">
        <v>203</v>
      </c>
      <c r="N53" s="465" t="s">
        <v>568</v>
      </c>
    </row>
    <row r="54" spans="1:14" ht="15" x14ac:dyDescent="0.2">
      <c r="B54" s="159"/>
      <c r="C54" s="157"/>
      <c r="D54" s="157"/>
      <c r="E54" s="157"/>
      <c r="F54" s="158"/>
      <c r="G54" s="158"/>
      <c r="H54" s="158"/>
      <c r="M54" s="464" t="s">
        <v>204</v>
      </c>
      <c r="N54" s="465" t="s">
        <v>966</v>
      </c>
    </row>
    <row r="55" spans="1:14" ht="15" x14ac:dyDescent="0.2">
      <c r="B55" s="159"/>
      <c r="C55" s="157"/>
      <c r="D55" s="157"/>
      <c r="E55" s="157"/>
      <c r="F55" s="158"/>
      <c r="G55" s="158"/>
      <c r="H55" s="158"/>
      <c r="M55" s="464" t="s">
        <v>205</v>
      </c>
      <c r="N55" s="465" t="s">
        <v>569</v>
      </c>
    </row>
    <row r="56" spans="1:14" ht="15" x14ac:dyDescent="0.2">
      <c r="B56" s="159"/>
      <c r="C56" s="157"/>
      <c r="D56" s="157"/>
      <c r="E56" s="157"/>
      <c r="F56" s="158"/>
      <c r="G56" s="158"/>
      <c r="H56" s="158"/>
      <c r="M56" s="464" t="s">
        <v>207</v>
      </c>
      <c r="N56" s="465" t="s">
        <v>570</v>
      </c>
    </row>
    <row r="57" spans="1:14" ht="15" x14ac:dyDescent="0.2">
      <c r="B57" s="159"/>
      <c r="C57" s="157"/>
      <c r="D57" s="157"/>
      <c r="E57" s="157"/>
      <c r="F57" s="158"/>
      <c r="G57" s="158"/>
      <c r="H57" s="158"/>
      <c r="M57" s="464" t="s">
        <v>208</v>
      </c>
      <c r="N57" s="465" t="s">
        <v>571</v>
      </c>
    </row>
    <row r="58" spans="1:14" ht="15" x14ac:dyDescent="0.2">
      <c r="B58" s="159"/>
      <c r="C58" s="157"/>
      <c r="D58" s="157"/>
      <c r="E58" s="157"/>
      <c r="F58" s="158"/>
      <c r="G58" s="158"/>
      <c r="H58" s="158"/>
      <c r="M58" s="464" t="s">
        <v>206</v>
      </c>
      <c r="N58" s="465" t="s">
        <v>967</v>
      </c>
    </row>
    <row r="59" spans="1:14" ht="15" x14ac:dyDescent="0.2">
      <c r="B59" s="159"/>
      <c r="C59" s="157"/>
      <c r="D59" s="157"/>
      <c r="E59" s="157"/>
      <c r="F59" s="158"/>
      <c r="G59" s="158"/>
      <c r="H59" s="158"/>
      <c r="M59" s="464" t="s">
        <v>210</v>
      </c>
      <c r="N59" s="465" t="s">
        <v>968</v>
      </c>
    </row>
    <row r="60" spans="1:14" ht="15" x14ac:dyDescent="0.2">
      <c r="A60" s="299" t="s">
        <v>121</v>
      </c>
      <c r="B60" s="159" t="s">
        <v>933</v>
      </c>
      <c r="C60" s="157"/>
      <c r="D60" s="157"/>
      <c r="E60" s="157"/>
      <c r="F60" s="158"/>
      <c r="G60" s="158"/>
      <c r="M60" s="464" t="s">
        <v>211</v>
      </c>
      <c r="N60" s="465" t="s">
        <v>969</v>
      </c>
    </row>
    <row r="61" spans="1:14" ht="15" x14ac:dyDescent="0.2">
      <c r="A61" s="299" t="s">
        <v>934</v>
      </c>
      <c r="B61" s="159"/>
      <c r="C61" s="157"/>
      <c r="D61" s="157"/>
      <c r="E61" s="157"/>
      <c r="F61" s="158"/>
      <c r="G61" s="158"/>
      <c r="M61" s="464" t="s">
        <v>868</v>
      </c>
      <c r="N61" s="465" t="s">
        <v>572</v>
      </c>
    </row>
    <row r="62" spans="1:14" ht="15" x14ac:dyDescent="0.2">
      <c r="A62" s="299" t="s">
        <v>935</v>
      </c>
      <c r="B62" s="405" t="s">
        <v>933</v>
      </c>
      <c r="M62" s="464" t="s">
        <v>213</v>
      </c>
      <c r="N62" s="465" t="s">
        <v>970</v>
      </c>
    </row>
    <row r="63" spans="1:14" ht="15" x14ac:dyDescent="0.2">
      <c r="A63" s="299" t="s">
        <v>936</v>
      </c>
      <c r="B63" s="405" t="s">
        <v>933</v>
      </c>
      <c r="M63" s="464" t="s">
        <v>214</v>
      </c>
      <c r="N63" s="465" t="s">
        <v>573</v>
      </c>
    </row>
    <row r="64" spans="1:14" ht="15" x14ac:dyDescent="0.2">
      <c r="A64" s="299" t="s">
        <v>123</v>
      </c>
      <c r="B64" s="405"/>
      <c r="M64" s="464" t="s">
        <v>216</v>
      </c>
      <c r="N64" s="465" t="s">
        <v>971</v>
      </c>
    </row>
    <row r="65" spans="1:14" ht="15" x14ac:dyDescent="0.2">
      <c r="A65" s="299" t="s">
        <v>937</v>
      </c>
      <c r="B65" s="405" t="s">
        <v>933</v>
      </c>
      <c r="M65" s="464" t="s">
        <v>212</v>
      </c>
      <c r="N65" s="465" t="s">
        <v>972</v>
      </c>
    </row>
    <row r="66" spans="1:14" ht="15" x14ac:dyDescent="0.2">
      <c r="A66" s="299" t="s">
        <v>938</v>
      </c>
      <c r="B66" s="405" t="s">
        <v>933</v>
      </c>
      <c r="M66" s="464" t="s">
        <v>215</v>
      </c>
      <c r="N66" s="465" t="s">
        <v>973</v>
      </c>
    </row>
    <row r="67" spans="1:14" ht="15" x14ac:dyDescent="0.2">
      <c r="A67" s="299" t="s">
        <v>939</v>
      </c>
      <c r="B67" s="405" t="s">
        <v>933</v>
      </c>
      <c r="M67" s="464" t="s">
        <v>209</v>
      </c>
      <c r="N67" s="465" t="s">
        <v>974</v>
      </c>
    </row>
    <row r="68" spans="1:14" ht="15" x14ac:dyDescent="0.2">
      <c r="A68" s="299" t="s">
        <v>940</v>
      </c>
      <c r="B68" s="405" t="s">
        <v>933</v>
      </c>
      <c r="M68" s="464" t="s">
        <v>869</v>
      </c>
      <c r="N68" s="465" t="s">
        <v>975</v>
      </c>
    </row>
    <row r="69" spans="1:14" ht="15" x14ac:dyDescent="0.2">
      <c r="A69" s="299" t="s">
        <v>941</v>
      </c>
      <c r="B69" s="405">
        <v>2.2999999999999998</v>
      </c>
      <c r="M69" s="464" t="s">
        <v>870</v>
      </c>
      <c r="N69" s="465" t="s">
        <v>574</v>
      </c>
    </row>
    <row r="70" spans="1:14" ht="15" x14ac:dyDescent="0.2">
      <c r="A70" s="299" t="s">
        <v>942</v>
      </c>
      <c r="B70" s="405"/>
      <c r="M70" s="464" t="s">
        <v>871</v>
      </c>
      <c r="N70" s="465" t="s">
        <v>575</v>
      </c>
    </row>
    <row r="71" spans="1:14" ht="15" x14ac:dyDescent="0.2">
      <c r="A71" s="299" t="s">
        <v>943</v>
      </c>
      <c r="B71" s="405" t="s">
        <v>933</v>
      </c>
      <c r="M71" s="464" t="s">
        <v>872</v>
      </c>
      <c r="N71" s="465" t="s">
        <v>542</v>
      </c>
    </row>
    <row r="72" spans="1:14" ht="15" x14ac:dyDescent="0.2">
      <c r="A72" s="299" t="s">
        <v>944</v>
      </c>
      <c r="B72" s="405" t="s">
        <v>933</v>
      </c>
      <c r="M72" s="464" t="s">
        <v>218</v>
      </c>
      <c r="N72" s="465" t="s">
        <v>576</v>
      </c>
    </row>
    <row r="73" spans="1:14" ht="15" x14ac:dyDescent="0.2">
      <c r="A73" s="299" t="s">
        <v>945</v>
      </c>
      <c r="B73" s="405" t="s">
        <v>933</v>
      </c>
      <c r="M73" s="464" t="s">
        <v>219</v>
      </c>
      <c r="N73" s="465" t="s">
        <v>577</v>
      </c>
    </row>
    <row r="74" spans="1:14" ht="15" x14ac:dyDescent="0.2">
      <c r="A74" s="299" t="s">
        <v>947</v>
      </c>
      <c r="B74" s="405" t="s">
        <v>933</v>
      </c>
      <c r="M74" s="464" t="s">
        <v>221</v>
      </c>
      <c r="N74" s="465" t="s">
        <v>578</v>
      </c>
    </row>
    <row r="75" spans="1:14" ht="15" x14ac:dyDescent="0.2">
      <c r="A75" s="299" t="s">
        <v>948</v>
      </c>
      <c r="M75" s="464" t="s">
        <v>220</v>
      </c>
      <c r="N75" s="465" t="s">
        <v>579</v>
      </c>
    </row>
    <row r="76" spans="1:14" ht="15" x14ac:dyDescent="0.2">
      <c r="A76" s="299" t="s">
        <v>949</v>
      </c>
      <c r="B76" s="405"/>
      <c r="M76" s="464" t="s">
        <v>226</v>
      </c>
      <c r="N76" s="465" t="s">
        <v>580</v>
      </c>
    </row>
    <row r="77" spans="1:14" ht="15" x14ac:dyDescent="0.2">
      <c r="A77" s="299" t="s">
        <v>950</v>
      </c>
      <c r="B77" s="405"/>
      <c r="M77" s="464" t="s">
        <v>225</v>
      </c>
      <c r="N77" s="465" t="s">
        <v>581</v>
      </c>
    </row>
    <row r="78" spans="1:14" ht="15" x14ac:dyDescent="0.2">
      <c r="A78" s="299" t="s">
        <v>951</v>
      </c>
      <c r="B78" s="405"/>
      <c r="M78" s="464" t="s">
        <v>222</v>
      </c>
      <c r="N78" s="465" t="s">
        <v>976</v>
      </c>
    </row>
    <row r="79" spans="1:14" ht="15" x14ac:dyDescent="0.2">
      <c r="A79" s="299" t="s">
        <v>952</v>
      </c>
      <c r="B79" s="405"/>
      <c r="M79" s="464" t="s">
        <v>223</v>
      </c>
      <c r="N79" s="465" t="s">
        <v>582</v>
      </c>
    </row>
    <row r="80" spans="1:14" ht="15" x14ac:dyDescent="0.2">
      <c r="A80" s="299" t="s">
        <v>953</v>
      </c>
      <c r="B80" s="405"/>
      <c r="M80" s="464" t="s">
        <v>224</v>
      </c>
      <c r="N80" s="465" t="s">
        <v>583</v>
      </c>
    </row>
    <row r="81" spans="1:14" ht="15" x14ac:dyDescent="0.2">
      <c r="A81" s="299" t="s">
        <v>946</v>
      </c>
      <c r="B81" s="405"/>
      <c r="M81" s="464" t="s">
        <v>227</v>
      </c>
      <c r="N81" s="465" t="s">
        <v>584</v>
      </c>
    </row>
    <row r="82" spans="1:14" ht="15" x14ac:dyDescent="0.2">
      <c r="M82" s="464" t="s">
        <v>230</v>
      </c>
      <c r="N82" s="465" t="s">
        <v>585</v>
      </c>
    </row>
    <row r="83" spans="1:14" ht="15" x14ac:dyDescent="0.2">
      <c r="M83" s="464" t="s">
        <v>229</v>
      </c>
      <c r="N83" s="465" t="s">
        <v>586</v>
      </c>
    </row>
    <row r="84" spans="1:14" ht="15" x14ac:dyDescent="0.2">
      <c r="M84" s="464" t="s">
        <v>231</v>
      </c>
      <c r="N84" s="465" t="s">
        <v>587</v>
      </c>
    </row>
    <row r="85" spans="1:14" ht="15" x14ac:dyDescent="0.2">
      <c r="M85" s="464" t="s">
        <v>228</v>
      </c>
      <c r="N85" s="465" t="s">
        <v>588</v>
      </c>
    </row>
    <row r="86" spans="1:14" ht="15" x14ac:dyDescent="0.2">
      <c r="M86" s="464" t="s">
        <v>873</v>
      </c>
      <c r="N86" s="465" t="s">
        <v>589</v>
      </c>
    </row>
    <row r="87" spans="1:14" ht="15" x14ac:dyDescent="0.2">
      <c r="M87" s="464" t="s">
        <v>874</v>
      </c>
      <c r="N87" s="465" t="s">
        <v>542</v>
      </c>
    </row>
    <row r="88" spans="1:14" ht="15" x14ac:dyDescent="0.2">
      <c r="M88" s="464" t="s">
        <v>590</v>
      </c>
      <c r="N88" s="465"/>
    </row>
    <row r="89" spans="1:14" ht="15" x14ac:dyDescent="0.2">
      <c r="M89" s="464" t="s">
        <v>334</v>
      </c>
      <c r="N89" s="465" t="s">
        <v>591</v>
      </c>
    </row>
    <row r="90" spans="1:14" ht="15" x14ac:dyDescent="0.2">
      <c r="M90" s="464" t="s">
        <v>331</v>
      </c>
      <c r="N90" s="465" t="s">
        <v>592</v>
      </c>
    </row>
    <row r="91" spans="1:14" ht="15" x14ac:dyDescent="0.2">
      <c r="M91" s="464" t="s">
        <v>337</v>
      </c>
      <c r="N91" s="465" t="s">
        <v>593</v>
      </c>
    </row>
    <row r="92" spans="1:14" ht="15" x14ac:dyDescent="0.2">
      <c r="M92" s="464" t="s">
        <v>339</v>
      </c>
      <c r="N92" s="465" t="s">
        <v>594</v>
      </c>
    </row>
    <row r="93" spans="1:14" ht="15" x14ac:dyDescent="0.2">
      <c r="M93" s="464" t="s">
        <v>332</v>
      </c>
      <c r="N93" s="465" t="s">
        <v>595</v>
      </c>
    </row>
    <row r="94" spans="1:14" ht="15" x14ac:dyDescent="0.2">
      <c r="M94" s="464" t="s">
        <v>335</v>
      </c>
      <c r="N94" s="465" t="s">
        <v>596</v>
      </c>
    </row>
    <row r="95" spans="1:14" ht="15" x14ac:dyDescent="0.2">
      <c r="M95" s="464" t="s">
        <v>338</v>
      </c>
      <c r="N95" s="465" t="s">
        <v>597</v>
      </c>
    </row>
    <row r="96" spans="1:14" ht="15" x14ac:dyDescent="0.2">
      <c r="M96" s="464" t="s">
        <v>326</v>
      </c>
      <c r="N96" s="465" t="s">
        <v>598</v>
      </c>
    </row>
    <row r="97" spans="13:14" ht="15" x14ac:dyDescent="0.2">
      <c r="M97" s="464" t="s">
        <v>324</v>
      </c>
      <c r="N97" s="465" t="s">
        <v>599</v>
      </c>
    </row>
    <row r="98" spans="13:14" ht="15" x14ac:dyDescent="0.2">
      <c r="M98" s="464" t="s">
        <v>333</v>
      </c>
      <c r="N98" s="465" t="s">
        <v>600</v>
      </c>
    </row>
    <row r="99" spans="13:14" ht="15" x14ac:dyDescent="0.2">
      <c r="M99" s="464" t="s">
        <v>342</v>
      </c>
      <c r="N99" s="465" t="s">
        <v>601</v>
      </c>
    </row>
    <row r="100" spans="13:14" ht="15" x14ac:dyDescent="0.2">
      <c r="M100" s="464" t="s">
        <v>336</v>
      </c>
      <c r="N100" s="465" t="s">
        <v>602</v>
      </c>
    </row>
    <row r="101" spans="13:14" ht="15" x14ac:dyDescent="0.2">
      <c r="M101" s="464" t="s">
        <v>328</v>
      </c>
      <c r="N101" s="465" t="s">
        <v>977</v>
      </c>
    </row>
    <row r="102" spans="13:14" ht="15" x14ac:dyDescent="0.2">
      <c r="M102" s="464" t="s">
        <v>327</v>
      </c>
      <c r="N102" s="465" t="s">
        <v>603</v>
      </c>
    </row>
    <row r="103" spans="13:14" ht="15" x14ac:dyDescent="0.2">
      <c r="M103" s="464" t="s">
        <v>341</v>
      </c>
      <c r="N103" s="465" t="s">
        <v>978</v>
      </c>
    </row>
    <row r="104" spans="13:14" ht="15" x14ac:dyDescent="0.2">
      <c r="M104" s="464" t="s">
        <v>330</v>
      </c>
      <c r="N104" s="465" t="s">
        <v>979</v>
      </c>
    </row>
    <row r="105" spans="13:14" ht="15" x14ac:dyDescent="0.2">
      <c r="M105" s="464" t="s">
        <v>323</v>
      </c>
      <c r="N105" s="465" t="s">
        <v>604</v>
      </c>
    </row>
    <row r="106" spans="13:14" ht="15" x14ac:dyDescent="0.2">
      <c r="M106" s="464" t="s">
        <v>325</v>
      </c>
      <c r="N106" s="465" t="s">
        <v>605</v>
      </c>
    </row>
    <row r="107" spans="13:14" ht="15" x14ac:dyDescent="0.2">
      <c r="M107" s="464" t="s">
        <v>329</v>
      </c>
      <c r="N107" s="465" t="s">
        <v>606</v>
      </c>
    </row>
    <row r="108" spans="13:14" ht="15" x14ac:dyDescent="0.2">
      <c r="M108" s="464" t="s">
        <v>340</v>
      </c>
      <c r="N108" s="465" t="s">
        <v>980</v>
      </c>
    </row>
    <row r="109" spans="13:14" ht="15" x14ac:dyDescent="0.2">
      <c r="M109" s="464" t="s">
        <v>875</v>
      </c>
      <c r="N109" s="465" t="s">
        <v>981</v>
      </c>
    </row>
    <row r="110" spans="13:14" ht="15" x14ac:dyDescent="0.2">
      <c r="M110" s="464" t="s">
        <v>351</v>
      </c>
      <c r="N110" s="465" t="s">
        <v>607</v>
      </c>
    </row>
    <row r="111" spans="13:14" ht="15" x14ac:dyDescent="0.2">
      <c r="M111" s="464" t="s">
        <v>876</v>
      </c>
      <c r="N111" s="465" t="s">
        <v>542</v>
      </c>
    </row>
    <row r="112" spans="13:14" ht="15" x14ac:dyDescent="0.2">
      <c r="M112" s="464" t="s">
        <v>168</v>
      </c>
      <c r="N112" s="465" t="s">
        <v>608</v>
      </c>
    </row>
    <row r="113" spans="13:14" ht="15" x14ac:dyDescent="0.2">
      <c r="M113" s="464" t="s">
        <v>169</v>
      </c>
      <c r="N113" s="465" t="s">
        <v>609</v>
      </c>
    </row>
    <row r="114" spans="13:14" ht="15" x14ac:dyDescent="0.2">
      <c r="M114" s="464" t="s">
        <v>171</v>
      </c>
      <c r="N114" s="465" t="s">
        <v>610</v>
      </c>
    </row>
    <row r="115" spans="13:14" ht="15" x14ac:dyDescent="0.2">
      <c r="M115" s="464" t="s">
        <v>172</v>
      </c>
      <c r="N115" s="465" t="s">
        <v>611</v>
      </c>
    </row>
    <row r="116" spans="13:14" ht="15" x14ac:dyDescent="0.2">
      <c r="M116" s="464" t="s">
        <v>173</v>
      </c>
      <c r="N116" s="465" t="s">
        <v>612</v>
      </c>
    </row>
    <row r="117" spans="13:14" ht="15" x14ac:dyDescent="0.2">
      <c r="M117" s="464" t="s">
        <v>174</v>
      </c>
      <c r="N117" s="465" t="s">
        <v>613</v>
      </c>
    </row>
    <row r="118" spans="13:14" ht="15" x14ac:dyDescent="0.2">
      <c r="M118" s="464" t="s">
        <v>178</v>
      </c>
      <c r="N118" s="465" t="s">
        <v>614</v>
      </c>
    </row>
    <row r="119" spans="13:14" ht="15" x14ac:dyDescent="0.2">
      <c r="M119" s="464" t="s">
        <v>877</v>
      </c>
      <c r="N119" s="465" t="s">
        <v>615</v>
      </c>
    </row>
    <row r="120" spans="13:14" ht="15" x14ac:dyDescent="0.2">
      <c r="M120" s="464" t="s">
        <v>180</v>
      </c>
      <c r="N120" s="465" t="s">
        <v>616</v>
      </c>
    </row>
    <row r="121" spans="13:14" ht="15" x14ac:dyDescent="0.2">
      <c r="M121" s="464" t="s">
        <v>175</v>
      </c>
      <c r="N121" s="465" t="s">
        <v>617</v>
      </c>
    </row>
    <row r="122" spans="13:14" ht="15" x14ac:dyDescent="0.2">
      <c r="M122" s="464" t="s">
        <v>181</v>
      </c>
      <c r="N122" s="465" t="s">
        <v>618</v>
      </c>
    </row>
    <row r="123" spans="13:14" ht="15" x14ac:dyDescent="0.2">
      <c r="M123" s="464" t="s">
        <v>177</v>
      </c>
      <c r="N123" s="465" t="s">
        <v>619</v>
      </c>
    </row>
    <row r="124" spans="13:14" ht="15" x14ac:dyDescent="0.2">
      <c r="M124" s="464" t="s">
        <v>176</v>
      </c>
      <c r="N124" s="465" t="s">
        <v>620</v>
      </c>
    </row>
    <row r="125" spans="13:14" ht="15" x14ac:dyDescent="0.2">
      <c r="M125" s="464" t="s">
        <v>878</v>
      </c>
      <c r="N125" s="465" t="s">
        <v>621</v>
      </c>
    </row>
    <row r="126" spans="13:14" ht="15" x14ac:dyDescent="0.2">
      <c r="M126" s="464" t="s">
        <v>191</v>
      </c>
      <c r="N126" s="465" t="s">
        <v>622</v>
      </c>
    </row>
    <row r="127" spans="13:14" ht="15" x14ac:dyDescent="0.2">
      <c r="M127" s="464" t="s">
        <v>190</v>
      </c>
      <c r="N127" s="465" t="s">
        <v>623</v>
      </c>
    </row>
    <row r="128" spans="13:14" ht="15" x14ac:dyDescent="0.2">
      <c r="M128" s="464" t="s">
        <v>186</v>
      </c>
      <c r="N128" s="465" t="s">
        <v>624</v>
      </c>
    </row>
    <row r="129" spans="13:14" ht="15" x14ac:dyDescent="0.2">
      <c r="M129" s="464" t="s">
        <v>179</v>
      </c>
      <c r="N129" s="465" t="s">
        <v>625</v>
      </c>
    </row>
    <row r="130" spans="13:14" ht="15" x14ac:dyDescent="0.2">
      <c r="M130" s="464" t="s">
        <v>184</v>
      </c>
      <c r="N130" s="465" t="s">
        <v>626</v>
      </c>
    </row>
    <row r="131" spans="13:14" ht="15" x14ac:dyDescent="0.2">
      <c r="M131" s="464" t="s">
        <v>185</v>
      </c>
      <c r="N131" s="465" t="s">
        <v>627</v>
      </c>
    </row>
    <row r="132" spans="13:14" ht="15" x14ac:dyDescent="0.2">
      <c r="M132" s="464" t="s">
        <v>182</v>
      </c>
      <c r="N132" s="465" t="s">
        <v>628</v>
      </c>
    </row>
    <row r="133" spans="13:14" ht="15" x14ac:dyDescent="0.2">
      <c r="M133" s="464" t="s">
        <v>183</v>
      </c>
      <c r="N133" s="465" t="s">
        <v>629</v>
      </c>
    </row>
    <row r="134" spans="13:14" ht="15" x14ac:dyDescent="0.2">
      <c r="M134" s="464" t="s">
        <v>879</v>
      </c>
      <c r="N134" s="465" t="s">
        <v>630</v>
      </c>
    </row>
    <row r="135" spans="13:14" ht="15" x14ac:dyDescent="0.2">
      <c r="M135" s="464" t="s">
        <v>193</v>
      </c>
      <c r="N135" s="465" t="s">
        <v>631</v>
      </c>
    </row>
    <row r="136" spans="13:14" ht="15" x14ac:dyDescent="0.2">
      <c r="M136" s="464" t="s">
        <v>192</v>
      </c>
      <c r="N136" s="465" t="s">
        <v>632</v>
      </c>
    </row>
    <row r="137" spans="13:14" ht="15" x14ac:dyDescent="0.2">
      <c r="M137" s="464" t="s">
        <v>880</v>
      </c>
      <c r="N137" s="465" t="s">
        <v>633</v>
      </c>
    </row>
    <row r="138" spans="13:14" ht="15" x14ac:dyDescent="0.2">
      <c r="M138" s="464" t="s">
        <v>189</v>
      </c>
      <c r="N138" s="465" t="s">
        <v>634</v>
      </c>
    </row>
    <row r="139" spans="13:14" ht="15" x14ac:dyDescent="0.2">
      <c r="M139" s="464" t="s">
        <v>881</v>
      </c>
      <c r="N139" s="465" t="s">
        <v>635</v>
      </c>
    </row>
    <row r="140" spans="13:14" ht="15" x14ac:dyDescent="0.2">
      <c r="M140" s="464" t="s">
        <v>882</v>
      </c>
      <c r="N140" s="465" t="s">
        <v>542</v>
      </c>
    </row>
    <row r="141" spans="13:14" ht="15" x14ac:dyDescent="0.2">
      <c r="M141" s="464" t="s">
        <v>358</v>
      </c>
      <c r="N141" s="465" t="s">
        <v>982</v>
      </c>
    </row>
    <row r="142" spans="13:14" ht="15" x14ac:dyDescent="0.2">
      <c r="M142" s="464" t="s">
        <v>359</v>
      </c>
      <c r="N142" s="465" t="s">
        <v>983</v>
      </c>
    </row>
    <row r="143" spans="13:14" ht="15" x14ac:dyDescent="0.2">
      <c r="M143" s="464" t="s">
        <v>356</v>
      </c>
      <c r="N143" s="465" t="s">
        <v>636</v>
      </c>
    </row>
    <row r="144" spans="13:14" ht="15" x14ac:dyDescent="0.2">
      <c r="M144" s="464" t="s">
        <v>357</v>
      </c>
      <c r="N144" s="465" t="s">
        <v>984</v>
      </c>
    </row>
    <row r="145" spans="13:14" ht="15" x14ac:dyDescent="0.2">
      <c r="M145" s="464" t="s">
        <v>352</v>
      </c>
      <c r="N145" s="465" t="s">
        <v>985</v>
      </c>
    </row>
    <row r="146" spans="13:14" ht="15" x14ac:dyDescent="0.2">
      <c r="M146" s="464" t="s">
        <v>355</v>
      </c>
      <c r="N146" s="465" t="s">
        <v>637</v>
      </c>
    </row>
    <row r="147" spans="13:14" ht="15" x14ac:dyDescent="0.2">
      <c r="M147" s="464" t="s">
        <v>353</v>
      </c>
      <c r="N147" s="465" t="s">
        <v>638</v>
      </c>
    </row>
    <row r="148" spans="13:14" ht="15" x14ac:dyDescent="0.2">
      <c r="M148" s="464" t="s">
        <v>354</v>
      </c>
      <c r="N148" s="465" t="s">
        <v>986</v>
      </c>
    </row>
    <row r="149" spans="13:14" ht="15" x14ac:dyDescent="0.2">
      <c r="M149" s="464" t="s">
        <v>360</v>
      </c>
      <c r="N149" s="465" t="s">
        <v>987</v>
      </c>
    </row>
    <row r="150" spans="13:14" ht="15" x14ac:dyDescent="0.2">
      <c r="M150" s="464" t="s">
        <v>362</v>
      </c>
      <c r="N150" s="465" t="s">
        <v>988</v>
      </c>
    </row>
    <row r="151" spans="13:14" ht="15" x14ac:dyDescent="0.2">
      <c r="M151" s="464" t="s">
        <v>361</v>
      </c>
      <c r="N151" s="465" t="s">
        <v>639</v>
      </c>
    </row>
    <row r="152" spans="13:14" ht="15" x14ac:dyDescent="0.2">
      <c r="M152" s="464" t="s">
        <v>883</v>
      </c>
      <c r="N152" s="465" t="s">
        <v>542</v>
      </c>
    </row>
    <row r="153" spans="13:14" ht="15" x14ac:dyDescent="0.2">
      <c r="M153" s="464" t="s">
        <v>308</v>
      </c>
      <c r="N153" s="465" t="s">
        <v>640</v>
      </c>
    </row>
    <row r="154" spans="13:14" ht="15" x14ac:dyDescent="0.2">
      <c r="M154" s="464" t="s">
        <v>309</v>
      </c>
      <c r="N154" s="465" t="s">
        <v>641</v>
      </c>
    </row>
    <row r="155" spans="13:14" ht="15" x14ac:dyDescent="0.2">
      <c r="M155" s="464" t="s">
        <v>310</v>
      </c>
      <c r="N155" s="465" t="s">
        <v>642</v>
      </c>
    </row>
    <row r="156" spans="13:14" ht="15" x14ac:dyDescent="0.2">
      <c r="M156" s="464" t="s">
        <v>311</v>
      </c>
      <c r="N156" s="465" t="s">
        <v>643</v>
      </c>
    </row>
    <row r="157" spans="13:14" ht="15" x14ac:dyDescent="0.2">
      <c r="M157" s="464" t="s">
        <v>312</v>
      </c>
      <c r="N157" s="465" t="s">
        <v>989</v>
      </c>
    </row>
    <row r="158" spans="13:14" ht="15" x14ac:dyDescent="0.2">
      <c r="M158" s="464" t="s">
        <v>313</v>
      </c>
      <c r="N158" s="465" t="s">
        <v>990</v>
      </c>
    </row>
    <row r="159" spans="13:14" ht="15" x14ac:dyDescent="0.2">
      <c r="M159" s="464" t="s">
        <v>314</v>
      </c>
      <c r="N159" s="465" t="s">
        <v>991</v>
      </c>
    </row>
    <row r="160" spans="13:14" ht="15" x14ac:dyDescent="0.2">
      <c r="M160" s="464" t="s">
        <v>315</v>
      </c>
      <c r="N160" s="465" t="s">
        <v>992</v>
      </c>
    </row>
    <row r="161" spans="13:14" ht="15" x14ac:dyDescent="0.2">
      <c r="M161" s="464" t="s">
        <v>316</v>
      </c>
      <c r="N161" s="465" t="s">
        <v>993</v>
      </c>
    </row>
    <row r="162" spans="13:14" ht="15" x14ac:dyDescent="0.2">
      <c r="M162" s="464" t="s">
        <v>317</v>
      </c>
      <c r="N162" s="465" t="s">
        <v>994</v>
      </c>
    </row>
    <row r="163" spans="13:14" ht="15" x14ac:dyDescent="0.2">
      <c r="M163" s="464" t="s">
        <v>318</v>
      </c>
      <c r="N163" s="465" t="s">
        <v>995</v>
      </c>
    </row>
    <row r="164" spans="13:14" ht="15" x14ac:dyDescent="0.2">
      <c r="M164" s="464" t="s">
        <v>320</v>
      </c>
      <c r="N164" s="465" t="s">
        <v>996</v>
      </c>
    </row>
    <row r="165" spans="13:14" ht="15" x14ac:dyDescent="0.2">
      <c r="M165" s="464" t="s">
        <v>319</v>
      </c>
      <c r="N165" s="465" t="s">
        <v>997</v>
      </c>
    </row>
    <row r="166" spans="13:14" ht="15" x14ac:dyDescent="0.2">
      <c r="M166" s="464" t="s">
        <v>322</v>
      </c>
      <c r="N166" s="465" t="s">
        <v>644</v>
      </c>
    </row>
    <row r="167" spans="13:14" ht="15" x14ac:dyDescent="0.2">
      <c r="M167" s="464" t="s">
        <v>321</v>
      </c>
      <c r="N167" s="465" t="s">
        <v>998</v>
      </c>
    </row>
    <row r="168" spans="13:14" ht="15" x14ac:dyDescent="0.2">
      <c r="M168" s="464" t="s">
        <v>884</v>
      </c>
      <c r="N168" s="465" t="s">
        <v>645</v>
      </c>
    </row>
    <row r="169" spans="13:14" ht="15" x14ac:dyDescent="0.2">
      <c r="M169" s="464" t="s">
        <v>885</v>
      </c>
      <c r="N169" s="465" t="s">
        <v>542</v>
      </c>
    </row>
    <row r="170" spans="13:14" ht="15" x14ac:dyDescent="0.2">
      <c r="M170" s="464" t="s">
        <v>343</v>
      </c>
      <c r="N170" s="465" t="s">
        <v>646</v>
      </c>
    </row>
    <row r="171" spans="13:14" ht="15" x14ac:dyDescent="0.2">
      <c r="M171" s="464" t="s">
        <v>344</v>
      </c>
      <c r="N171" s="465" t="s">
        <v>647</v>
      </c>
    </row>
    <row r="172" spans="13:14" ht="15" x14ac:dyDescent="0.2">
      <c r="M172" s="464" t="s">
        <v>348</v>
      </c>
      <c r="N172" s="465" t="s">
        <v>648</v>
      </c>
    </row>
    <row r="173" spans="13:14" ht="15" x14ac:dyDescent="0.2">
      <c r="M173" s="464" t="s">
        <v>345</v>
      </c>
      <c r="N173" s="465" t="s">
        <v>649</v>
      </c>
    </row>
    <row r="174" spans="13:14" ht="15" x14ac:dyDescent="0.2">
      <c r="M174" s="464" t="s">
        <v>346</v>
      </c>
      <c r="N174" s="465" t="s">
        <v>650</v>
      </c>
    </row>
    <row r="175" spans="13:14" ht="15" x14ac:dyDescent="0.2">
      <c r="M175" s="464" t="s">
        <v>347</v>
      </c>
      <c r="N175" s="465" t="s">
        <v>651</v>
      </c>
    </row>
    <row r="176" spans="13:14" ht="15" x14ac:dyDescent="0.2">
      <c r="M176" s="464" t="s">
        <v>886</v>
      </c>
      <c r="N176" s="465" t="s">
        <v>652</v>
      </c>
    </row>
    <row r="177" spans="13:14" ht="15" x14ac:dyDescent="0.2">
      <c r="M177" s="464" t="s">
        <v>887</v>
      </c>
      <c r="N177" s="465" t="s">
        <v>542</v>
      </c>
    </row>
    <row r="178" spans="13:14" ht="15" x14ac:dyDescent="0.2">
      <c r="M178" s="464" t="s">
        <v>233</v>
      </c>
      <c r="N178" s="465" t="s">
        <v>653</v>
      </c>
    </row>
    <row r="179" spans="13:14" ht="15" x14ac:dyDescent="0.2">
      <c r="M179" s="464" t="s">
        <v>234</v>
      </c>
      <c r="N179" s="465" t="s">
        <v>654</v>
      </c>
    </row>
    <row r="180" spans="13:14" ht="15" x14ac:dyDescent="0.2">
      <c r="M180" s="464" t="s">
        <v>235</v>
      </c>
      <c r="N180" s="465" t="s">
        <v>655</v>
      </c>
    </row>
    <row r="181" spans="13:14" ht="15" x14ac:dyDescent="0.2">
      <c r="M181" s="464" t="s">
        <v>888</v>
      </c>
      <c r="N181" s="465" t="s">
        <v>542</v>
      </c>
    </row>
    <row r="182" spans="13:14" ht="15" x14ac:dyDescent="0.2">
      <c r="M182" s="464" t="s">
        <v>237</v>
      </c>
      <c r="N182" s="465" t="s">
        <v>656</v>
      </c>
    </row>
    <row r="183" spans="13:14" ht="15" x14ac:dyDescent="0.2">
      <c r="M183" s="464" t="s">
        <v>238</v>
      </c>
      <c r="N183" s="465" t="s">
        <v>657</v>
      </c>
    </row>
    <row r="184" spans="13:14" ht="15" x14ac:dyDescent="0.2">
      <c r="M184" s="464" t="s">
        <v>239</v>
      </c>
      <c r="N184" s="465" t="s">
        <v>658</v>
      </c>
    </row>
    <row r="185" spans="13:14" ht="15" x14ac:dyDescent="0.2">
      <c r="M185" s="464" t="s">
        <v>240</v>
      </c>
      <c r="N185" s="465" t="s">
        <v>659</v>
      </c>
    </row>
    <row r="186" spans="13:14" ht="15" x14ac:dyDescent="0.2">
      <c r="M186" s="464" t="s">
        <v>241</v>
      </c>
      <c r="N186" s="465" t="s">
        <v>660</v>
      </c>
    </row>
    <row r="187" spans="13:14" ht="15" x14ac:dyDescent="0.2">
      <c r="M187" s="464" t="s">
        <v>242</v>
      </c>
      <c r="N187" s="465" t="s">
        <v>661</v>
      </c>
    </row>
    <row r="188" spans="13:14" ht="15" x14ac:dyDescent="0.2">
      <c r="M188" s="464" t="s">
        <v>244</v>
      </c>
      <c r="N188" s="465" t="s">
        <v>662</v>
      </c>
    </row>
    <row r="189" spans="13:14" ht="15" x14ac:dyDescent="0.2">
      <c r="M189" s="464" t="s">
        <v>245</v>
      </c>
      <c r="N189" s="465" t="s">
        <v>663</v>
      </c>
    </row>
    <row r="190" spans="13:14" ht="15" x14ac:dyDescent="0.2">
      <c r="M190" s="464" t="s">
        <v>889</v>
      </c>
      <c r="N190" s="465" t="s">
        <v>664</v>
      </c>
    </row>
    <row r="191" spans="13:14" ht="15" x14ac:dyDescent="0.2">
      <c r="M191" s="464" t="s">
        <v>243</v>
      </c>
      <c r="N191" s="465" t="s">
        <v>665</v>
      </c>
    </row>
    <row r="192" spans="13:14" ht="15" x14ac:dyDescent="0.2">
      <c r="M192" s="464" t="s">
        <v>890</v>
      </c>
      <c r="N192" s="465" t="s">
        <v>666</v>
      </c>
    </row>
    <row r="193" spans="13:14" ht="15" x14ac:dyDescent="0.2">
      <c r="M193" s="464" t="s">
        <v>891</v>
      </c>
      <c r="N193" s="465" t="s">
        <v>667</v>
      </c>
    </row>
    <row r="194" spans="13:14" ht="15" x14ac:dyDescent="0.2">
      <c r="M194" s="464" t="s">
        <v>892</v>
      </c>
      <c r="N194" s="465" t="s">
        <v>542</v>
      </c>
    </row>
    <row r="195" spans="13:14" ht="15" x14ac:dyDescent="0.2">
      <c r="M195" s="464" t="s">
        <v>138</v>
      </c>
      <c r="N195" s="465" t="s">
        <v>668</v>
      </c>
    </row>
    <row r="196" spans="13:14" ht="15" x14ac:dyDescent="0.2">
      <c r="M196" s="464" t="s">
        <v>139</v>
      </c>
      <c r="N196" s="465" t="s">
        <v>669</v>
      </c>
    </row>
    <row r="197" spans="13:14" ht="15" x14ac:dyDescent="0.2">
      <c r="M197" s="464" t="s">
        <v>140</v>
      </c>
      <c r="N197" s="465" t="s">
        <v>670</v>
      </c>
    </row>
    <row r="198" spans="13:14" ht="15" x14ac:dyDescent="0.2">
      <c r="M198" s="464" t="s">
        <v>141</v>
      </c>
      <c r="N198" s="465" t="s">
        <v>671</v>
      </c>
    </row>
    <row r="199" spans="13:14" ht="15" x14ac:dyDescent="0.2">
      <c r="M199" s="464" t="s">
        <v>145</v>
      </c>
      <c r="N199" s="465" t="s">
        <v>672</v>
      </c>
    </row>
    <row r="200" spans="13:14" ht="15" x14ac:dyDescent="0.2">
      <c r="M200" s="464" t="s">
        <v>143</v>
      </c>
      <c r="N200" s="465" t="s">
        <v>673</v>
      </c>
    </row>
    <row r="201" spans="13:14" ht="15" x14ac:dyDescent="0.2">
      <c r="M201" s="464" t="s">
        <v>147</v>
      </c>
      <c r="N201" s="465" t="s">
        <v>674</v>
      </c>
    </row>
    <row r="202" spans="13:14" ht="15" x14ac:dyDescent="0.2">
      <c r="M202" s="464" t="s">
        <v>144</v>
      </c>
      <c r="N202" s="465" t="s">
        <v>675</v>
      </c>
    </row>
    <row r="203" spans="13:14" ht="15" x14ac:dyDescent="0.2">
      <c r="M203" s="464" t="s">
        <v>148</v>
      </c>
      <c r="N203" s="465" t="s">
        <v>676</v>
      </c>
    </row>
    <row r="204" spans="13:14" ht="15" x14ac:dyDescent="0.2">
      <c r="M204" s="464" t="s">
        <v>146</v>
      </c>
      <c r="N204" s="465" t="s">
        <v>677</v>
      </c>
    </row>
    <row r="205" spans="13:14" ht="15" x14ac:dyDescent="0.2">
      <c r="M205" s="464" t="s">
        <v>142</v>
      </c>
      <c r="N205" s="465" t="s">
        <v>678</v>
      </c>
    </row>
    <row r="206" spans="13:14" ht="15" x14ac:dyDescent="0.2">
      <c r="M206" s="464" t="s">
        <v>893</v>
      </c>
      <c r="N206" s="465" t="s">
        <v>679</v>
      </c>
    </row>
    <row r="207" spans="13:14" ht="15" x14ac:dyDescent="0.2">
      <c r="M207" s="464" t="s">
        <v>149</v>
      </c>
      <c r="N207" s="465" t="s">
        <v>680</v>
      </c>
    </row>
    <row r="208" spans="13:14" ht="15" x14ac:dyDescent="0.2">
      <c r="M208" s="464" t="s">
        <v>894</v>
      </c>
      <c r="N208" s="465" t="s">
        <v>681</v>
      </c>
    </row>
    <row r="209" spans="13:14" ht="15" x14ac:dyDescent="0.2">
      <c r="M209" s="464" t="s">
        <v>895</v>
      </c>
      <c r="N209" s="465" t="s">
        <v>682</v>
      </c>
    </row>
    <row r="210" spans="13:14" ht="15" x14ac:dyDescent="0.2">
      <c r="M210" s="464" t="s">
        <v>999</v>
      </c>
      <c r="N210" s="465" t="s">
        <v>683</v>
      </c>
    </row>
    <row r="211" spans="13:14" ht="15" x14ac:dyDescent="0.2">
      <c r="M211" s="464" t="s">
        <v>896</v>
      </c>
      <c r="N211" s="465" t="s">
        <v>542</v>
      </c>
    </row>
    <row r="212" spans="13:14" ht="15" x14ac:dyDescent="0.2">
      <c r="M212" s="464" t="s">
        <v>364</v>
      </c>
      <c r="N212" s="465" t="s">
        <v>684</v>
      </c>
    </row>
    <row r="213" spans="13:14" ht="15" x14ac:dyDescent="0.2">
      <c r="M213" s="464" t="s">
        <v>365</v>
      </c>
      <c r="N213" s="465" t="s">
        <v>685</v>
      </c>
    </row>
    <row r="214" spans="13:14" ht="15" x14ac:dyDescent="0.2">
      <c r="M214" s="464" t="s">
        <v>366</v>
      </c>
      <c r="N214" s="465" t="s">
        <v>686</v>
      </c>
    </row>
    <row r="215" spans="13:14" ht="15" x14ac:dyDescent="0.2">
      <c r="M215" s="464" t="s">
        <v>897</v>
      </c>
      <c r="N215" s="465" t="s">
        <v>542</v>
      </c>
    </row>
    <row r="216" spans="13:14" ht="15" x14ac:dyDescent="0.2">
      <c r="M216" s="464" t="s">
        <v>157</v>
      </c>
      <c r="N216" s="465" t="s">
        <v>687</v>
      </c>
    </row>
    <row r="217" spans="13:14" ht="15" x14ac:dyDescent="0.2">
      <c r="M217" s="464" t="s">
        <v>150</v>
      </c>
      <c r="N217" s="465" t="s">
        <v>688</v>
      </c>
    </row>
    <row r="218" spans="13:14" ht="15" x14ac:dyDescent="0.2">
      <c r="M218" s="464" t="s">
        <v>160</v>
      </c>
      <c r="N218" s="465" t="s">
        <v>689</v>
      </c>
    </row>
    <row r="219" spans="13:14" ht="15" x14ac:dyDescent="0.2">
      <c r="M219" s="464" t="s">
        <v>151</v>
      </c>
      <c r="N219" s="465" t="s">
        <v>690</v>
      </c>
    </row>
    <row r="220" spans="13:14" ht="15" x14ac:dyDescent="0.2">
      <c r="M220" s="464" t="s">
        <v>153</v>
      </c>
      <c r="N220" s="465" t="s">
        <v>691</v>
      </c>
    </row>
    <row r="221" spans="13:14" ht="15" x14ac:dyDescent="0.2">
      <c r="M221" s="464" t="s">
        <v>154</v>
      </c>
      <c r="N221" s="465" t="s">
        <v>692</v>
      </c>
    </row>
    <row r="222" spans="13:14" ht="15" x14ac:dyDescent="0.2">
      <c r="M222" s="464" t="s">
        <v>156</v>
      </c>
      <c r="N222" s="465" t="s">
        <v>693</v>
      </c>
    </row>
    <row r="223" spans="13:14" ht="15" x14ac:dyDescent="0.2">
      <c r="M223" s="464" t="s">
        <v>158</v>
      </c>
      <c r="N223" s="465" t="s">
        <v>694</v>
      </c>
    </row>
    <row r="224" spans="13:14" ht="15" x14ac:dyDescent="0.2">
      <c r="M224" s="464" t="s">
        <v>159</v>
      </c>
      <c r="N224" s="465" t="s">
        <v>695</v>
      </c>
    </row>
    <row r="225" spans="13:14" ht="15" x14ac:dyDescent="0.2">
      <c r="M225" s="464" t="s">
        <v>162</v>
      </c>
      <c r="N225" s="465" t="s">
        <v>696</v>
      </c>
    </row>
    <row r="226" spans="13:14" ht="15" x14ac:dyDescent="0.2">
      <c r="M226" s="464" t="s">
        <v>152</v>
      </c>
      <c r="N226" s="465" t="s">
        <v>697</v>
      </c>
    </row>
    <row r="227" spans="13:14" ht="15" x14ac:dyDescent="0.2">
      <c r="M227" s="464" t="s">
        <v>161</v>
      </c>
      <c r="N227" s="465" t="s">
        <v>698</v>
      </c>
    </row>
    <row r="228" spans="13:14" ht="15" x14ac:dyDescent="0.2">
      <c r="M228" s="464" t="s">
        <v>155</v>
      </c>
      <c r="N228" s="465" t="s">
        <v>699</v>
      </c>
    </row>
    <row r="229" spans="13:14" ht="15" x14ac:dyDescent="0.2">
      <c r="M229" s="464" t="s">
        <v>898</v>
      </c>
      <c r="N229" s="465" t="s">
        <v>700</v>
      </c>
    </row>
    <row r="230" spans="13:14" ht="15" x14ac:dyDescent="0.2">
      <c r="M230" s="464" t="s">
        <v>163</v>
      </c>
      <c r="N230" s="465" t="s">
        <v>701</v>
      </c>
    </row>
    <row r="231" spans="13:14" ht="15" x14ac:dyDescent="0.2">
      <c r="M231" s="464" t="s">
        <v>899</v>
      </c>
      <c r="N231" s="465" t="s">
        <v>702</v>
      </c>
    </row>
    <row r="232" spans="13:14" ht="15" x14ac:dyDescent="0.2">
      <c r="M232" s="464" t="s">
        <v>900</v>
      </c>
      <c r="N232" s="465" t="s">
        <v>542</v>
      </c>
    </row>
    <row r="233" spans="13:14" ht="15" x14ac:dyDescent="0.2">
      <c r="M233" s="464" t="s">
        <v>452</v>
      </c>
      <c r="N233" s="465" t="s">
        <v>703</v>
      </c>
    </row>
    <row r="234" spans="13:14" ht="15" x14ac:dyDescent="0.2">
      <c r="M234" s="464" t="s">
        <v>439</v>
      </c>
      <c r="N234" s="465" t="s">
        <v>704</v>
      </c>
    </row>
    <row r="235" spans="13:14" ht="15" x14ac:dyDescent="0.2">
      <c r="M235" s="464" t="s">
        <v>440</v>
      </c>
      <c r="N235" s="465" t="s">
        <v>705</v>
      </c>
    </row>
    <row r="236" spans="13:14" ht="15" x14ac:dyDescent="0.2">
      <c r="M236" s="464" t="s">
        <v>441</v>
      </c>
      <c r="N236" s="465" t="s">
        <v>706</v>
      </c>
    </row>
    <row r="237" spans="13:14" ht="15" x14ac:dyDescent="0.2">
      <c r="M237" s="464" t="s">
        <v>442</v>
      </c>
      <c r="N237" s="465" t="s">
        <v>707</v>
      </c>
    </row>
    <row r="238" spans="13:14" ht="15" x14ac:dyDescent="0.2">
      <c r="M238" s="464" t="s">
        <v>444</v>
      </c>
      <c r="N238" s="465" t="s">
        <v>708</v>
      </c>
    </row>
    <row r="239" spans="13:14" ht="15" x14ac:dyDescent="0.2">
      <c r="M239" s="464" t="s">
        <v>445</v>
      </c>
      <c r="N239" s="465" t="s">
        <v>709</v>
      </c>
    </row>
    <row r="240" spans="13:14" ht="15" x14ac:dyDescent="0.2">
      <c r="M240" s="464" t="s">
        <v>446</v>
      </c>
      <c r="N240" s="465" t="s">
        <v>710</v>
      </c>
    </row>
    <row r="241" spans="8:14" ht="15" x14ac:dyDescent="0.2">
      <c r="M241" s="464" t="s">
        <v>447</v>
      </c>
      <c r="N241" s="465" t="s">
        <v>711</v>
      </c>
    </row>
    <row r="242" spans="8:14" ht="15" x14ac:dyDescent="0.2">
      <c r="M242" s="464" t="s">
        <v>448</v>
      </c>
      <c r="N242" s="465" t="s">
        <v>712</v>
      </c>
    </row>
    <row r="243" spans="8:14" ht="15" x14ac:dyDescent="0.2">
      <c r="M243" s="464" t="s">
        <v>449</v>
      </c>
      <c r="N243" s="465" t="s">
        <v>713</v>
      </c>
    </row>
    <row r="244" spans="8:14" ht="15" x14ac:dyDescent="0.2">
      <c r="M244" s="464" t="s">
        <v>450</v>
      </c>
      <c r="N244" s="465" t="s">
        <v>714</v>
      </c>
    </row>
    <row r="245" spans="8:14" ht="15" x14ac:dyDescent="0.2">
      <c r="M245" s="464" t="s">
        <v>451</v>
      </c>
      <c r="N245" s="465" t="s">
        <v>715</v>
      </c>
    </row>
    <row r="246" spans="8:14" ht="15" x14ac:dyDescent="0.2">
      <c r="M246" s="464" t="s">
        <v>453</v>
      </c>
      <c r="N246" s="465" t="s">
        <v>716</v>
      </c>
    </row>
    <row r="247" spans="8:14" ht="15" x14ac:dyDescent="0.2">
      <c r="M247" s="464" t="s">
        <v>454</v>
      </c>
      <c r="N247" s="465" t="s">
        <v>717</v>
      </c>
    </row>
    <row r="248" spans="8:14" ht="15" x14ac:dyDescent="0.2">
      <c r="M248" s="464" t="s">
        <v>455</v>
      </c>
      <c r="N248" s="466" t="s">
        <v>718</v>
      </c>
    </row>
    <row r="249" spans="8:14" ht="15" x14ac:dyDescent="0.2">
      <c r="H249" s="298"/>
      <c r="I249" s="381"/>
      <c r="M249" s="464" t="s">
        <v>456</v>
      </c>
      <c r="N249" s="465" t="s">
        <v>719</v>
      </c>
    </row>
    <row r="250" spans="8:14" ht="15" x14ac:dyDescent="0.2">
      <c r="M250" s="464" t="s">
        <v>457</v>
      </c>
      <c r="N250" s="465" t="s">
        <v>720</v>
      </c>
    </row>
    <row r="251" spans="8:14" ht="15" x14ac:dyDescent="0.2">
      <c r="M251" s="464" t="s">
        <v>458</v>
      </c>
      <c r="N251" s="465" t="s">
        <v>721</v>
      </c>
    </row>
    <row r="252" spans="8:14" ht="15" x14ac:dyDescent="0.2">
      <c r="M252" s="464" t="s">
        <v>459</v>
      </c>
      <c r="N252" s="465" t="s">
        <v>722</v>
      </c>
    </row>
    <row r="253" spans="8:14" ht="15" x14ac:dyDescent="0.2">
      <c r="M253" s="464" t="s">
        <v>460</v>
      </c>
      <c r="N253" s="465" t="s">
        <v>723</v>
      </c>
    </row>
    <row r="254" spans="8:14" ht="15" x14ac:dyDescent="0.2">
      <c r="M254" s="464" t="s">
        <v>461</v>
      </c>
      <c r="N254" s="465" t="s">
        <v>724</v>
      </c>
    </row>
    <row r="255" spans="8:14" ht="15" x14ac:dyDescent="0.2">
      <c r="M255" s="464" t="s">
        <v>462</v>
      </c>
      <c r="N255" s="465" t="s">
        <v>725</v>
      </c>
    </row>
    <row r="256" spans="8:14" ht="15" x14ac:dyDescent="0.2">
      <c r="M256" s="464" t="s">
        <v>463</v>
      </c>
      <c r="N256" s="465" t="s">
        <v>726</v>
      </c>
    </row>
    <row r="257" spans="13:14" ht="15" x14ac:dyDescent="0.2">
      <c r="M257" s="464" t="s">
        <v>464</v>
      </c>
      <c r="N257" s="465" t="s">
        <v>727</v>
      </c>
    </row>
    <row r="258" spans="13:14" ht="15" x14ac:dyDescent="0.2">
      <c r="M258" s="464" t="s">
        <v>465</v>
      </c>
      <c r="N258" s="465" t="s">
        <v>728</v>
      </c>
    </row>
    <row r="259" spans="13:14" ht="15" x14ac:dyDescent="0.2">
      <c r="M259" s="464" t="s">
        <v>466</v>
      </c>
      <c r="N259" s="465" t="s">
        <v>729</v>
      </c>
    </row>
    <row r="260" spans="13:14" ht="15" x14ac:dyDescent="0.2">
      <c r="M260" s="464" t="s">
        <v>443</v>
      </c>
      <c r="N260" s="465" t="s">
        <v>730</v>
      </c>
    </row>
    <row r="261" spans="13:14" ht="15" x14ac:dyDescent="0.2">
      <c r="M261" s="464" t="s">
        <v>467</v>
      </c>
      <c r="N261" s="465" t="s">
        <v>731</v>
      </c>
    </row>
    <row r="262" spans="13:14" ht="15" x14ac:dyDescent="0.2">
      <c r="M262" s="464" t="s">
        <v>468</v>
      </c>
      <c r="N262" s="465" t="s">
        <v>732</v>
      </c>
    </row>
    <row r="263" spans="13:14" ht="15" x14ac:dyDescent="0.2">
      <c r="M263" s="464" t="s">
        <v>469</v>
      </c>
      <c r="N263" s="465" t="s">
        <v>733</v>
      </c>
    </row>
    <row r="264" spans="13:14" ht="15" x14ac:dyDescent="0.2">
      <c r="M264" s="464" t="s">
        <v>470</v>
      </c>
      <c r="N264" s="465" t="s">
        <v>734</v>
      </c>
    </row>
    <row r="265" spans="13:14" ht="15" x14ac:dyDescent="0.2">
      <c r="M265" s="464" t="s">
        <v>901</v>
      </c>
      <c r="N265" s="465" t="s">
        <v>735</v>
      </c>
    </row>
    <row r="266" spans="13:14" ht="15" x14ac:dyDescent="0.2">
      <c r="M266" s="464" t="s">
        <v>902</v>
      </c>
      <c r="N266" s="465" t="s">
        <v>736</v>
      </c>
    </row>
    <row r="267" spans="13:14" ht="15" x14ac:dyDescent="0.2">
      <c r="M267" s="464" t="s">
        <v>903</v>
      </c>
      <c r="N267" s="465" t="s">
        <v>737</v>
      </c>
    </row>
    <row r="268" spans="13:14" ht="15" x14ac:dyDescent="0.2">
      <c r="M268" s="464" t="s">
        <v>904</v>
      </c>
      <c r="N268" s="465" t="s">
        <v>542</v>
      </c>
    </row>
    <row r="269" spans="13:14" ht="15" x14ac:dyDescent="0.2">
      <c r="M269" s="464" t="s">
        <v>246</v>
      </c>
      <c r="N269" s="465" t="s">
        <v>738</v>
      </c>
    </row>
    <row r="270" spans="13:14" ht="15" x14ac:dyDescent="0.2">
      <c r="M270" s="464" t="s">
        <v>248</v>
      </c>
      <c r="N270" s="465" t="s">
        <v>739</v>
      </c>
    </row>
    <row r="271" spans="13:14" ht="15" x14ac:dyDescent="0.2">
      <c r="M271" s="464" t="s">
        <v>249</v>
      </c>
      <c r="N271" s="465" t="s">
        <v>740</v>
      </c>
    </row>
    <row r="272" spans="13:14" ht="15" x14ac:dyDescent="0.2">
      <c r="M272" s="464" t="s">
        <v>250</v>
      </c>
      <c r="N272" s="465" t="s">
        <v>741</v>
      </c>
    </row>
    <row r="273" spans="13:14" ht="15" x14ac:dyDescent="0.2">
      <c r="M273" s="464" t="s">
        <v>251</v>
      </c>
      <c r="N273" s="465" t="s">
        <v>742</v>
      </c>
    </row>
    <row r="274" spans="13:14" ht="15" x14ac:dyDescent="0.2">
      <c r="M274" s="464" t="s">
        <v>252</v>
      </c>
      <c r="N274" s="465" t="s">
        <v>743</v>
      </c>
    </row>
    <row r="275" spans="13:14" ht="15" x14ac:dyDescent="0.2">
      <c r="M275" s="464" t="s">
        <v>253</v>
      </c>
      <c r="N275" s="465" t="s">
        <v>744</v>
      </c>
    </row>
    <row r="276" spans="13:14" ht="15" x14ac:dyDescent="0.2">
      <c r="M276" s="464" t="s">
        <v>254</v>
      </c>
      <c r="N276" s="465" t="s">
        <v>745</v>
      </c>
    </row>
    <row r="277" spans="13:14" ht="15" x14ac:dyDescent="0.2">
      <c r="M277" s="464" t="s">
        <v>255</v>
      </c>
      <c r="N277" s="465" t="s">
        <v>746</v>
      </c>
    </row>
    <row r="278" spans="13:14" ht="15" x14ac:dyDescent="0.2">
      <c r="M278" s="464" t="s">
        <v>256</v>
      </c>
      <c r="N278" s="465" t="s">
        <v>747</v>
      </c>
    </row>
    <row r="279" spans="13:14" ht="15" x14ac:dyDescent="0.2">
      <c r="M279" s="464" t="s">
        <v>257</v>
      </c>
      <c r="N279" s="465" t="s">
        <v>748</v>
      </c>
    </row>
    <row r="280" spans="13:14" ht="15" x14ac:dyDescent="0.2">
      <c r="M280" s="464" t="s">
        <v>258</v>
      </c>
      <c r="N280" s="465" t="s">
        <v>749</v>
      </c>
    </row>
    <row r="281" spans="13:14" ht="15" x14ac:dyDescent="0.2">
      <c r="M281" s="464" t="s">
        <v>259</v>
      </c>
      <c r="N281" s="465" t="s">
        <v>1000</v>
      </c>
    </row>
    <row r="282" spans="13:14" ht="15" x14ac:dyDescent="0.2">
      <c r="M282" s="464" t="s">
        <v>260</v>
      </c>
      <c r="N282" s="465" t="s">
        <v>750</v>
      </c>
    </row>
    <row r="283" spans="13:14" ht="15" x14ac:dyDescent="0.2">
      <c r="M283" s="464" t="s">
        <v>261</v>
      </c>
      <c r="N283" s="465" t="s">
        <v>1001</v>
      </c>
    </row>
    <row r="284" spans="13:14" ht="15" x14ac:dyDescent="0.2">
      <c r="M284" s="464" t="s">
        <v>262</v>
      </c>
      <c r="N284" s="465" t="s">
        <v>751</v>
      </c>
    </row>
    <row r="285" spans="13:14" ht="15" x14ac:dyDescent="0.2">
      <c r="M285" s="464" t="s">
        <v>263</v>
      </c>
      <c r="N285" s="465" t="s">
        <v>752</v>
      </c>
    </row>
    <row r="286" spans="13:14" ht="15" x14ac:dyDescent="0.2">
      <c r="M286" s="464" t="s">
        <v>264</v>
      </c>
      <c r="N286" s="465" t="s">
        <v>753</v>
      </c>
    </row>
    <row r="287" spans="13:14" ht="15" x14ac:dyDescent="0.2">
      <c r="M287" s="464" t="s">
        <v>265</v>
      </c>
      <c r="N287" s="465" t="s">
        <v>754</v>
      </c>
    </row>
    <row r="288" spans="13:14" ht="15" x14ac:dyDescent="0.2">
      <c r="M288" s="464" t="s">
        <v>266</v>
      </c>
      <c r="N288" s="465" t="s">
        <v>755</v>
      </c>
    </row>
    <row r="289" spans="13:14" ht="15" x14ac:dyDescent="0.2">
      <c r="M289" s="464" t="s">
        <v>267</v>
      </c>
      <c r="N289" s="465" t="s">
        <v>756</v>
      </c>
    </row>
    <row r="290" spans="13:14" ht="15" x14ac:dyDescent="0.2">
      <c r="M290" s="464" t="s">
        <v>268</v>
      </c>
      <c r="N290" s="465" t="s">
        <v>757</v>
      </c>
    </row>
    <row r="291" spans="13:14" ht="15" x14ac:dyDescent="0.2">
      <c r="M291" s="464" t="s">
        <v>269</v>
      </c>
      <c r="N291" s="465" t="s">
        <v>758</v>
      </c>
    </row>
    <row r="292" spans="13:14" ht="15" x14ac:dyDescent="0.2">
      <c r="M292" s="464" t="s">
        <v>270</v>
      </c>
      <c r="N292" s="465" t="s">
        <v>759</v>
      </c>
    </row>
    <row r="293" spans="13:14" ht="15" x14ac:dyDescent="0.2">
      <c r="M293" s="464" t="s">
        <v>271</v>
      </c>
      <c r="N293" s="465" t="s">
        <v>760</v>
      </c>
    </row>
    <row r="294" spans="13:14" ht="15" x14ac:dyDescent="0.2">
      <c r="M294" s="464" t="s">
        <v>272</v>
      </c>
      <c r="N294" s="465" t="s">
        <v>761</v>
      </c>
    </row>
    <row r="295" spans="13:14" ht="15" x14ac:dyDescent="0.2">
      <c r="M295" s="464" t="s">
        <v>273</v>
      </c>
      <c r="N295" s="465" t="s">
        <v>762</v>
      </c>
    </row>
    <row r="296" spans="13:14" ht="15" x14ac:dyDescent="0.2">
      <c r="M296" s="464" t="s">
        <v>274</v>
      </c>
      <c r="N296" s="465" t="s">
        <v>763</v>
      </c>
    </row>
    <row r="297" spans="13:14" ht="15" x14ac:dyDescent="0.2">
      <c r="M297" s="464" t="s">
        <v>275</v>
      </c>
      <c r="N297" s="465" t="s">
        <v>764</v>
      </c>
    </row>
    <row r="298" spans="13:14" ht="15" x14ac:dyDescent="0.2">
      <c r="M298" s="464" t="s">
        <v>276</v>
      </c>
      <c r="N298" s="465" t="s">
        <v>765</v>
      </c>
    </row>
    <row r="299" spans="13:14" ht="15" x14ac:dyDescent="0.2">
      <c r="M299" s="464" t="s">
        <v>277</v>
      </c>
      <c r="N299" s="465" t="s">
        <v>766</v>
      </c>
    </row>
    <row r="300" spans="13:14" ht="15" x14ac:dyDescent="0.2">
      <c r="M300" s="464" t="s">
        <v>278</v>
      </c>
      <c r="N300" s="465" t="s">
        <v>767</v>
      </c>
    </row>
    <row r="301" spans="13:14" ht="15" x14ac:dyDescent="0.2">
      <c r="M301" s="464" t="s">
        <v>279</v>
      </c>
      <c r="N301" s="465" t="s">
        <v>768</v>
      </c>
    </row>
    <row r="302" spans="13:14" ht="15" x14ac:dyDescent="0.2">
      <c r="M302" s="464" t="s">
        <v>280</v>
      </c>
      <c r="N302" s="465" t="s">
        <v>769</v>
      </c>
    </row>
    <row r="303" spans="13:14" ht="15" x14ac:dyDescent="0.2">
      <c r="M303" s="464" t="s">
        <v>281</v>
      </c>
      <c r="N303" s="465" t="s">
        <v>770</v>
      </c>
    </row>
    <row r="304" spans="13:14" ht="15" x14ac:dyDescent="0.2">
      <c r="M304" s="464" t="s">
        <v>247</v>
      </c>
      <c r="N304" s="465" t="s">
        <v>771</v>
      </c>
    </row>
    <row r="305" spans="13:14" ht="15" x14ac:dyDescent="0.2">
      <c r="M305" s="464" t="s">
        <v>350</v>
      </c>
      <c r="N305" s="465" t="s">
        <v>1002</v>
      </c>
    </row>
    <row r="306" spans="13:14" ht="15" x14ac:dyDescent="0.2">
      <c r="M306" s="464" t="s">
        <v>905</v>
      </c>
      <c r="N306" s="465" t="s">
        <v>772</v>
      </c>
    </row>
    <row r="307" spans="13:14" ht="15" x14ac:dyDescent="0.2">
      <c r="M307" s="464" t="s">
        <v>906</v>
      </c>
      <c r="N307" s="465" t="s">
        <v>773</v>
      </c>
    </row>
    <row r="308" spans="13:14" ht="15" x14ac:dyDescent="0.2">
      <c r="M308" s="464" t="s">
        <v>907</v>
      </c>
      <c r="N308" s="465" t="s">
        <v>542</v>
      </c>
    </row>
    <row r="309" spans="13:14" ht="15" x14ac:dyDescent="0.2">
      <c r="M309" s="464" t="s">
        <v>134</v>
      </c>
      <c r="N309" s="465" t="s">
        <v>1003</v>
      </c>
    </row>
    <row r="310" spans="13:14" ht="15" x14ac:dyDescent="0.2">
      <c r="M310" s="464" t="s">
        <v>384</v>
      </c>
      <c r="N310" s="465" t="s">
        <v>774</v>
      </c>
    </row>
    <row r="311" spans="13:14" ht="15" x14ac:dyDescent="0.2">
      <c r="M311" s="464" t="s">
        <v>381</v>
      </c>
      <c r="N311" s="465" t="s">
        <v>1004</v>
      </c>
    </row>
    <row r="312" spans="13:14" ht="15" x14ac:dyDescent="0.2">
      <c r="M312" s="464" t="s">
        <v>379</v>
      </c>
      <c r="N312" s="465" t="s">
        <v>1005</v>
      </c>
    </row>
    <row r="313" spans="13:14" ht="15" x14ac:dyDescent="0.2">
      <c r="M313" s="464" t="s">
        <v>380</v>
      </c>
      <c r="N313" s="465" t="s">
        <v>775</v>
      </c>
    </row>
    <row r="314" spans="13:14" ht="15" x14ac:dyDescent="0.2">
      <c r="M314" s="464" t="s">
        <v>378</v>
      </c>
      <c r="N314" s="465" t="s">
        <v>776</v>
      </c>
    </row>
    <row r="315" spans="13:14" ht="15" x14ac:dyDescent="0.2">
      <c r="M315" s="464" t="s">
        <v>382</v>
      </c>
      <c r="N315" s="465" t="s">
        <v>777</v>
      </c>
    </row>
    <row r="316" spans="13:14" ht="15" x14ac:dyDescent="0.2">
      <c r="M316" s="464" t="s">
        <v>383</v>
      </c>
      <c r="N316" s="465" t="s">
        <v>778</v>
      </c>
    </row>
    <row r="317" spans="13:14" ht="15" x14ac:dyDescent="0.2">
      <c r="M317" s="464" t="s">
        <v>377</v>
      </c>
      <c r="N317" s="465" t="s">
        <v>1006</v>
      </c>
    </row>
    <row r="318" spans="13:14" ht="15" x14ac:dyDescent="0.2">
      <c r="M318" s="464" t="s">
        <v>908</v>
      </c>
      <c r="N318" s="465" t="s">
        <v>779</v>
      </c>
    </row>
    <row r="319" spans="13:14" ht="15" x14ac:dyDescent="0.2">
      <c r="M319" s="464" t="s">
        <v>371</v>
      </c>
      <c r="N319" s="465" t="s">
        <v>1007</v>
      </c>
    </row>
    <row r="320" spans="13:14" ht="15" x14ac:dyDescent="0.2">
      <c r="M320" s="464" t="s">
        <v>372</v>
      </c>
      <c r="N320" s="465" t="s">
        <v>780</v>
      </c>
    </row>
    <row r="321" spans="13:14" ht="15" x14ac:dyDescent="0.2">
      <c r="M321" s="464" t="s">
        <v>373</v>
      </c>
      <c r="N321" s="465" t="s">
        <v>781</v>
      </c>
    </row>
    <row r="322" spans="13:14" ht="15" x14ac:dyDescent="0.2">
      <c r="M322" s="464" t="s">
        <v>374</v>
      </c>
      <c r="N322" s="465" t="s">
        <v>782</v>
      </c>
    </row>
    <row r="323" spans="13:14" ht="15" x14ac:dyDescent="0.2">
      <c r="M323" s="464" t="s">
        <v>375</v>
      </c>
      <c r="N323" s="465" t="s">
        <v>783</v>
      </c>
    </row>
    <row r="324" spans="13:14" ht="15" x14ac:dyDescent="0.2">
      <c r="M324" s="464" t="s">
        <v>376</v>
      </c>
      <c r="N324" s="465" t="s">
        <v>784</v>
      </c>
    </row>
    <row r="325" spans="13:14" ht="15" x14ac:dyDescent="0.2">
      <c r="M325" s="464" t="s">
        <v>388</v>
      </c>
      <c r="N325" s="465" t="s">
        <v>785</v>
      </c>
    </row>
    <row r="326" spans="13:14" ht="15" x14ac:dyDescent="0.2">
      <c r="M326" s="464" t="s">
        <v>390</v>
      </c>
      <c r="N326" s="465" t="s">
        <v>786</v>
      </c>
    </row>
    <row r="327" spans="13:14" ht="15" x14ac:dyDescent="0.2">
      <c r="M327" s="464" t="s">
        <v>436</v>
      </c>
      <c r="N327" s="465" t="s">
        <v>1008</v>
      </c>
    </row>
    <row r="328" spans="13:14" ht="15" x14ac:dyDescent="0.2">
      <c r="M328" s="464" t="s">
        <v>391</v>
      </c>
      <c r="N328" s="465" t="s">
        <v>787</v>
      </c>
    </row>
    <row r="329" spans="13:14" ht="15" x14ac:dyDescent="0.2">
      <c r="M329" s="464" t="s">
        <v>392</v>
      </c>
      <c r="N329" s="465" t="s">
        <v>1009</v>
      </c>
    </row>
    <row r="330" spans="13:14" ht="15" x14ac:dyDescent="0.2">
      <c r="M330" s="464" t="s">
        <v>393</v>
      </c>
      <c r="N330" s="465" t="s">
        <v>788</v>
      </c>
    </row>
    <row r="331" spans="13:14" ht="15" x14ac:dyDescent="0.2">
      <c r="M331" s="464" t="s">
        <v>394</v>
      </c>
      <c r="N331" s="465" t="s">
        <v>789</v>
      </c>
    </row>
    <row r="332" spans="13:14" ht="15" x14ac:dyDescent="0.2">
      <c r="M332" s="464" t="s">
        <v>395</v>
      </c>
      <c r="N332" s="465" t="s">
        <v>790</v>
      </c>
    </row>
    <row r="333" spans="13:14" ht="15" x14ac:dyDescent="0.2">
      <c r="M333" s="464" t="s">
        <v>398</v>
      </c>
      <c r="N333" s="465" t="s">
        <v>791</v>
      </c>
    </row>
    <row r="334" spans="13:14" ht="15" x14ac:dyDescent="0.2">
      <c r="M334" s="464" t="s">
        <v>385</v>
      </c>
      <c r="N334" s="465" t="s">
        <v>792</v>
      </c>
    </row>
    <row r="335" spans="13:14" ht="15" x14ac:dyDescent="0.2">
      <c r="M335" s="464" t="s">
        <v>399</v>
      </c>
      <c r="N335" s="465" t="s">
        <v>1010</v>
      </c>
    </row>
    <row r="336" spans="13:14" ht="15" x14ac:dyDescent="0.2">
      <c r="M336" s="464" t="s">
        <v>400</v>
      </c>
      <c r="N336" s="465" t="s">
        <v>1011</v>
      </c>
    </row>
    <row r="337" spans="13:14" ht="15" x14ac:dyDescent="0.2">
      <c r="M337" s="464" t="s">
        <v>401</v>
      </c>
      <c r="N337" s="465" t="s">
        <v>793</v>
      </c>
    </row>
    <row r="338" spans="13:14" ht="15" x14ac:dyDescent="0.2">
      <c r="M338" s="464" t="s">
        <v>402</v>
      </c>
      <c r="N338" s="465" t="s">
        <v>1012</v>
      </c>
    </row>
    <row r="339" spans="13:14" ht="15" x14ac:dyDescent="0.2">
      <c r="M339" s="464" t="s">
        <v>403</v>
      </c>
      <c r="N339" s="465" t="s">
        <v>1013</v>
      </c>
    </row>
    <row r="340" spans="13:14" ht="15" x14ac:dyDescent="0.2">
      <c r="M340" s="464" t="s">
        <v>404</v>
      </c>
      <c r="N340" s="465" t="s">
        <v>794</v>
      </c>
    </row>
    <row r="341" spans="13:14" ht="15" x14ac:dyDescent="0.2">
      <c r="M341" s="464" t="s">
        <v>405</v>
      </c>
      <c r="N341" s="465" t="s">
        <v>795</v>
      </c>
    </row>
    <row r="342" spans="13:14" ht="15" x14ac:dyDescent="0.2">
      <c r="M342" s="464" t="s">
        <v>406</v>
      </c>
      <c r="N342" s="465" t="s">
        <v>796</v>
      </c>
    </row>
    <row r="343" spans="13:14" ht="15" x14ac:dyDescent="0.2">
      <c r="M343" s="464" t="s">
        <v>407</v>
      </c>
      <c r="N343" s="465" t="s">
        <v>1014</v>
      </c>
    </row>
    <row r="344" spans="13:14" ht="15" x14ac:dyDescent="0.2">
      <c r="M344" s="464" t="s">
        <v>408</v>
      </c>
      <c r="N344" s="465" t="s">
        <v>1015</v>
      </c>
    </row>
    <row r="345" spans="13:14" ht="15" x14ac:dyDescent="0.2">
      <c r="M345" s="464" t="s">
        <v>409</v>
      </c>
      <c r="N345" s="465" t="s">
        <v>1016</v>
      </c>
    </row>
    <row r="346" spans="13:14" ht="15" x14ac:dyDescent="0.2">
      <c r="M346" s="464" t="s">
        <v>410</v>
      </c>
      <c r="N346" s="465" t="s">
        <v>797</v>
      </c>
    </row>
    <row r="347" spans="13:14" ht="15" x14ac:dyDescent="0.2">
      <c r="M347" s="464" t="s">
        <v>411</v>
      </c>
      <c r="N347" s="465" t="s">
        <v>798</v>
      </c>
    </row>
    <row r="348" spans="13:14" ht="15" x14ac:dyDescent="0.2">
      <c r="M348" s="464" t="s">
        <v>412</v>
      </c>
      <c r="N348" s="465" t="s">
        <v>799</v>
      </c>
    </row>
    <row r="349" spans="13:14" ht="15" x14ac:dyDescent="0.2">
      <c r="M349" s="464" t="s">
        <v>413</v>
      </c>
      <c r="N349" s="465" t="s">
        <v>800</v>
      </c>
    </row>
    <row r="350" spans="13:14" ht="15" x14ac:dyDescent="0.2">
      <c r="M350" s="464" t="s">
        <v>414</v>
      </c>
      <c r="N350" s="465" t="s">
        <v>801</v>
      </c>
    </row>
    <row r="351" spans="13:14" ht="15" x14ac:dyDescent="0.2">
      <c r="M351" s="464" t="s">
        <v>415</v>
      </c>
      <c r="N351" s="465" t="s">
        <v>802</v>
      </c>
    </row>
    <row r="352" spans="13:14" ht="15" x14ac:dyDescent="0.2">
      <c r="M352" s="464" t="s">
        <v>416</v>
      </c>
      <c r="N352" s="465" t="s">
        <v>803</v>
      </c>
    </row>
    <row r="353" spans="13:14" x14ac:dyDescent="0.2">
      <c r="M353" s="467" t="s">
        <v>417</v>
      </c>
      <c r="N353" s="468" t="s">
        <v>804</v>
      </c>
    </row>
    <row r="354" spans="13:14" x14ac:dyDescent="0.2">
      <c r="M354" s="467" t="s">
        <v>418</v>
      </c>
      <c r="N354" s="468" t="s">
        <v>1017</v>
      </c>
    </row>
    <row r="355" spans="13:14" x14ac:dyDescent="0.2">
      <c r="M355" s="467" t="s">
        <v>419</v>
      </c>
      <c r="N355" s="468" t="s">
        <v>805</v>
      </c>
    </row>
    <row r="356" spans="13:14" x14ac:dyDescent="0.2">
      <c r="M356" s="467" t="s">
        <v>420</v>
      </c>
      <c r="N356" s="468" t="s">
        <v>806</v>
      </c>
    </row>
    <row r="357" spans="13:14" x14ac:dyDescent="0.2">
      <c r="M357" s="467" t="s">
        <v>421</v>
      </c>
      <c r="N357" s="468" t="s">
        <v>1018</v>
      </c>
    </row>
    <row r="358" spans="13:14" x14ac:dyDescent="0.2">
      <c r="M358" s="467" t="s">
        <v>422</v>
      </c>
      <c r="N358" s="468" t="s">
        <v>807</v>
      </c>
    </row>
    <row r="359" spans="13:14" x14ac:dyDescent="0.2">
      <c r="M359" s="467" t="s">
        <v>423</v>
      </c>
      <c r="N359" s="468" t="s">
        <v>808</v>
      </c>
    </row>
    <row r="360" spans="13:14" x14ac:dyDescent="0.2">
      <c r="M360" s="467" t="s">
        <v>424</v>
      </c>
      <c r="N360" s="468" t="s">
        <v>809</v>
      </c>
    </row>
    <row r="361" spans="13:14" x14ac:dyDescent="0.2">
      <c r="M361" s="467" t="s">
        <v>425</v>
      </c>
      <c r="N361" s="468" t="s">
        <v>810</v>
      </c>
    </row>
    <row r="362" spans="13:14" x14ac:dyDescent="0.2">
      <c r="M362" s="467" t="s">
        <v>389</v>
      </c>
      <c r="N362" s="468" t="s">
        <v>811</v>
      </c>
    </row>
    <row r="363" spans="13:14" x14ac:dyDescent="0.2">
      <c r="M363" s="467" t="s">
        <v>426</v>
      </c>
      <c r="N363" s="468" t="s">
        <v>1019</v>
      </c>
    </row>
    <row r="364" spans="13:14" x14ac:dyDescent="0.2">
      <c r="M364" s="467" t="s">
        <v>427</v>
      </c>
      <c r="N364" s="468" t="s">
        <v>812</v>
      </c>
    </row>
    <row r="365" spans="13:14" x14ac:dyDescent="0.2">
      <c r="M365" s="467" t="s">
        <v>428</v>
      </c>
      <c r="N365" s="468" t="s">
        <v>813</v>
      </c>
    </row>
    <row r="366" spans="13:14" x14ac:dyDescent="0.2">
      <c r="M366" s="467" t="s">
        <v>429</v>
      </c>
      <c r="N366" s="468" t="s">
        <v>814</v>
      </c>
    </row>
    <row r="367" spans="13:14" x14ac:dyDescent="0.2">
      <c r="M367" s="467" t="s">
        <v>430</v>
      </c>
      <c r="N367" s="468" t="s">
        <v>815</v>
      </c>
    </row>
    <row r="368" spans="13:14" x14ac:dyDescent="0.2">
      <c r="M368" s="467" t="s">
        <v>137</v>
      </c>
      <c r="N368" s="468" t="s">
        <v>816</v>
      </c>
    </row>
    <row r="369" spans="13:14" x14ac:dyDescent="0.2">
      <c r="M369" s="467" t="s">
        <v>431</v>
      </c>
      <c r="N369" s="468" t="s">
        <v>817</v>
      </c>
    </row>
    <row r="370" spans="13:14" x14ac:dyDescent="0.2">
      <c r="M370" s="467" t="s">
        <v>397</v>
      </c>
      <c r="N370" s="468" t="s">
        <v>818</v>
      </c>
    </row>
    <row r="371" spans="13:14" x14ac:dyDescent="0.2">
      <c r="M371" s="467" t="s">
        <v>432</v>
      </c>
      <c r="N371" s="468" t="s">
        <v>1020</v>
      </c>
    </row>
    <row r="372" spans="13:14" x14ac:dyDescent="0.2">
      <c r="M372" s="467" t="s">
        <v>433</v>
      </c>
      <c r="N372" s="468" t="s">
        <v>1021</v>
      </c>
    </row>
    <row r="373" spans="13:14" x14ac:dyDescent="0.2">
      <c r="M373" s="467" t="s">
        <v>434</v>
      </c>
      <c r="N373" s="468" t="s">
        <v>819</v>
      </c>
    </row>
    <row r="374" spans="13:14" x14ac:dyDescent="0.2">
      <c r="M374" s="467" t="s">
        <v>435</v>
      </c>
      <c r="N374" s="468" t="s">
        <v>820</v>
      </c>
    </row>
    <row r="375" spans="13:14" x14ac:dyDescent="0.2">
      <c r="M375" s="467" t="s">
        <v>386</v>
      </c>
      <c r="N375" s="468" t="s">
        <v>821</v>
      </c>
    </row>
    <row r="376" spans="13:14" x14ac:dyDescent="0.2">
      <c r="M376" s="467" t="s">
        <v>387</v>
      </c>
      <c r="N376" s="468" t="s">
        <v>822</v>
      </c>
    </row>
    <row r="377" spans="13:14" x14ac:dyDescent="0.2">
      <c r="M377" s="467" t="s">
        <v>909</v>
      </c>
      <c r="N377" s="468" t="s">
        <v>823</v>
      </c>
    </row>
    <row r="378" spans="13:14" x14ac:dyDescent="0.2">
      <c r="M378" s="467" t="s">
        <v>910</v>
      </c>
      <c r="N378" s="468" t="s">
        <v>824</v>
      </c>
    </row>
    <row r="379" spans="13:14" x14ac:dyDescent="0.2">
      <c r="M379" s="467" t="s">
        <v>911</v>
      </c>
      <c r="N379" s="468" t="s">
        <v>825</v>
      </c>
    </row>
    <row r="380" spans="13:14" x14ac:dyDescent="0.2">
      <c r="M380" s="467" t="s">
        <v>912</v>
      </c>
      <c r="N380" s="468" t="s">
        <v>1022</v>
      </c>
    </row>
    <row r="381" spans="13:14" x14ac:dyDescent="0.2">
      <c r="M381" s="467" t="s">
        <v>913</v>
      </c>
      <c r="N381" s="468" t="s">
        <v>1023</v>
      </c>
    </row>
    <row r="382" spans="13:14" x14ac:dyDescent="0.2">
      <c r="M382" s="467" t="s">
        <v>1024</v>
      </c>
      <c r="N382" s="468" t="s">
        <v>1025</v>
      </c>
    </row>
    <row r="383" spans="13:14" x14ac:dyDescent="0.2">
      <c r="M383" s="467" t="s">
        <v>914</v>
      </c>
      <c r="N383" s="468" t="s">
        <v>1026</v>
      </c>
    </row>
    <row r="384" spans="13:14" x14ac:dyDescent="0.2">
      <c r="M384" s="467" t="s">
        <v>915</v>
      </c>
      <c r="N384" s="468" t="s">
        <v>1027</v>
      </c>
    </row>
    <row r="385" spans="13:14" x14ac:dyDescent="0.2">
      <c r="M385" s="467" t="s">
        <v>916</v>
      </c>
      <c r="N385" s="468" t="s">
        <v>826</v>
      </c>
    </row>
    <row r="386" spans="13:14" x14ac:dyDescent="0.2">
      <c r="M386" s="467" t="s">
        <v>917</v>
      </c>
      <c r="N386" s="468" t="s">
        <v>827</v>
      </c>
    </row>
    <row r="387" spans="13:14" x14ac:dyDescent="0.2">
      <c r="M387" s="467" t="s">
        <v>918</v>
      </c>
      <c r="N387" s="468" t="s">
        <v>542</v>
      </c>
    </row>
    <row r="388" spans="13:14" x14ac:dyDescent="0.2">
      <c r="M388" s="467" t="s">
        <v>287</v>
      </c>
      <c r="N388" s="468" t="s">
        <v>828</v>
      </c>
    </row>
    <row r="389" spans="13:14" x14ac:dyDescent="0.2">
      <c r="M389" s="467" t="s">
        <v>285</v>
      </c>
      <c r="N389" s="468" t="s">
        <v>829</v>
      </c>
    </row>
    <row r="390" spans="13:14" x14ac:dyDescent="0.2">
      <c r="M390" s="467" t="s">
        <v>370</v>
      </c>
      <c r="N390" s="468" t="s">
        <v>830</v>
      </c>
    </row>
    <row r="391" spans="13:14" x14ac:dyDescent="0.2">
      <c r="M391" s="467" t="s">
        <v>201</v>
      </c>
      <c r="N391" s="468" t="s">
        <v>831</v>
      </c>
    </row>
    <row r="392" spans="13:14" x14ac:dyDescent="0.2">
      <c r="M392" s="467" t="s">
        <v>196</v>
      </c>
      <c r="N392" s="468" t="s">
        <v>832</v>
      </c>
    </row>
    <row r="393" spans="13:14" x14ac:dyDescent="0.2">
      <c r="M393" s="467" t="s">
        <v>217</v>
      </c>
      <c r="N393" s="468" t="s">
        <v>1028</v>
      </c>
    </row>
    <row r="394" spans="13:14" x14ac:dyDescent="0.2">
      <c r="M394" s="467" t="s">
        <v>232</v>
      </c>
      <c r="N394" s="468" t="s">
        <v>1029</v>
      </c>
    </row>
    <row r="395" spans="13:14" x14ac:dyDescent="0.2">
      <c r="M395" s="467" t="s">
        <v>188</v>
      </c>
      <c r="N395" s="468" t="s">
        <v>833</v>
      </c>
    </row>
    <row r="396" spans="13:14" x14ac:dyDescent="0.2">
      <c r="M396" s="467" t="s">
        <v>187</v>
      </c>
      <c r="N396" s="468" t="s">
        <v>834</v>
      </c>
    </row>
    <row r="397" spans="13:14" x14ac:dyDescent="0.2">
      <c r="M397" s="467" t="s">
        <v>170</v>
      </c>
      <c r="N397" s="468" t="s">
        <v>835</v>
      </c>
    </row>
    <row r="398" spans="13:14" x14ac:dyDescent="0.2">
      <c r="M398" s="467" t="s">
        <v>919</v>
      </c>
      <c r="N398" s="468" t="s">
        <v>836</v>
      </c>
    </row>
    <row r="399" spans="13:14" x14ac:dyDescent="0.2">
      <c r="M399" s="467" t="s">
        <v>920</v>
      </c>
      <c r="N399" s="468" t="s">
        <v>837</v>
      </c>
    </row>
    <row r="400" spans="13:14" x14ac:dyDescent="0.2">
      <c r="M400" s="467" t="s">
        <v>363</v>
      </c>
      <c r="N400" s="468" t="s">
        <v>838</v>
      </c>
    </row>
    <row r="401" spans="13:14" x14ac:dyDescent="0.2">
      <c r="M401" s="467" t="s">
        <v>921</v>
      </c>
      <c r="N401" s="468" t="s">
        <v>1030</v>
      </c>
    </row>
    <row r="402" spans="13:14" x14ac:dyDescent="0.2">
      <c r="M402" s="467" t="s">
        <v>349</v>
      </c>
      <c r="N402" s="468" t="s">
        <v>839</v>
      </c>
    </row>
    <row r="403" spans="13:14" x14ac:dyDescent="0.2">
      <c r="M403" s="467" t="s">
        <v>236</v>
      </c>
      <c r="N403" s="468" t="s">
        <v>840</v>
      </c>
    </row>
    <row r="404" spans="13:14" x14ac:dyDescent="0.2">
      <c r="M404" s="467" t="s">
        <v>922</v>
      </c>
      <c r="N404" s="468" t="s">
        <v>841</v>
      </c>
    </row>
    <row r="405" spans="13:14" x14ac:dyDescent="0.2">
      <c r="M405" s="467" t="s">
        <v>923</v>
      </c>
      <c r="N405" s="468" t="s">
        <v>842</v>
      </c>
    </row>
    <row r="406" spans="13:14" x14ac:dyDescent="0.2">
      <c r="M406" s="467" t="s">
        <v>167</v>
      </c>
      <c r="N406" s="468" t="s">
        <v>843</v>
      </c>
    </row>
    <row r="407" spans="13:14" x14ac:dyDescent="0.2">
      <c r="M407" s="467" t="s">
        <v>166</v>
      </c>
      <c r="N407" s="468" t="s">
        <v>844</v>
      </c>
    </row>
    <row r="408" spans="13:14" x14ac:dyDescent="0.2">
      <c r="M408" s="467" t="s">
        <v>164</v>
      </c>
      <c r="N408" s="468" t="s">
        <v>845</v>
      </c>
    </row>
    <row r="409" spans="13:14" x14ac:dyDescent="0.2">
      <c r="M409" s="467" t="s">
        <v>165</v>
      </c>
      <c r="N409" s="468" t="s">
        <v>846</v>
      </c>
    </row>
    <row r="410" spans="13:14" x14ac:dyDescent="0.2">
      <c r="M410" s="467" t="s">
        <v>472</v>
      </c>
      <c r="N410" s="468" t="s">
        <v>847</v>
      </c>
    </row>
    <row r="411" spans="13:14" x14ac:dyDescent="0.2">
      <c r="M411" s="467" t="s">
        <v>473</v>
      </c>
      <c r="N411" s="468" t="s">
        <v>848</v>
      </c>
    </row>
    <row r="412" spans="13:14" x14ac:dyDescent="0.2">
      <c r="M412" s="467" t="s">
        <v>471</v>
      </c>
      <c r="N412" s="468" t="s">
        <v>849</v>
      </c>
    </row>
    <row r="413" spans="13:14" x14ac:dyDescent="0.2">
      <c r="M413" s="467" t="s">
        <v>438</v>
      </c>
      <c r="N413" s="468" t="s">
        <v>850</v>
      </c>
    </row>
    <row r="414" spans="13:14" x14ac:dyDescent="0.2">
      <c r="M414" s="467" t="s">
        <v>437</v>
      </c>
      <c r="N414" s="468" t="s">
        <v>851</v>
      </c>
    </row>
    <row r="415" spans="13:14" x14ac:dyDescent="0.2">
      <c r="M415" s="467" t="s">
        <v>396</v>
      </c>
      <c r="N415" s="468" t="s">
        <v>852</v>
      </c>
    </row>
    <row r="416" spans="13:14" x14ac:dyDescent="0.2">
      <c r="M416" s="467" t="s">
        <v>924</v>
      </c>
      <c r="N416" s="468" t="s">
        <v>1031</v>
      </c>
    </row>
    <row r="417" spans="13:14" x14ac:dyDescent="0.2">
      <c r="M417" s="467" t="s">
        <v>925</v>
      </c>
      <c r="N417" s="468" t="s">
        <v>1032</v>
      </c>
    </row>
    <row r="418" spans="13:14" x14ac:dyDescent="0.2">
      <c r="M418" s="467" t="s">
        <v>926</v>
      </c>
      <c r="N418" s="468" t="s">
        <v>853</v>
      </c>
    </row>
    <row r="419" spans="13:14" x14ac:dyDescent="0.2">
      <c r="M419" s="467" t="s">
        <v>927</v>
      </c>
      <c r="N419" s="468" t="s">
        <v>1033</v>
      </c>
    </row>
    <row r="420" spans="13:14" x14ac:dyDescent="0.2">
      <c r="M420" s="467" t="s">
        <v>928</v>
      </c>
      <c r="N420" s="468" t="s">
        <v>1034</v>
      </c>
    </row>
    <row r="421" spans="13:14" x14ac:dyDescent="0.2">
      <c r="M421" s="467" t="s">
        <v>929</v>
      </c>
      <c r="N421" s="468" t="s">
        <v>1035</v>
      </c>
    </row>
    <row r="422" spans="13:14" x14ac:dyDescent="0.2">
      <c r="M422" s="467" t="s">
        <v>1036</v>
      </c>
      <c r="N422" s="468" t="s">
        <v>1037</v>
      </c>
    </row>
    <row r="423" spans="13:14" x14ac:dyDescent="0.2">
      <c r="M423" s="467" t="s">
        <v>1038</v>
      </c>
      <c r="N423" s="468" t="s">
        <v>1039</v>
      </c>
    </row>
    <row r="424" spans="13:14" x14ac:dyDescent="0.2">
      <c r="M424" s="467" t="s">
        <v>1040</v>
      </c>
      <c r="N424" s="468" t="s">
        <v>1041</v>
      </c>
    </row>
  </sheetData>
  <sheetProtection password="C621" sheet="1" objects="1" scenarios="1"/>
  <mergeCells count="1">
    <mergeCell ref="I12:K12"/>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K43"/>
  <sheetViews>
    <sheetView workbookViewId="0">
      <selection activeCell="I5" sqref="I5"/>
    </sheetView>
  </sheetViews>
  <sheetFormatPr defaultRowHeight="12.75" x14ac:dyDescent="0.2"/>
  <cols>
    <col min="1" max="1" width="46.85546875" customWidth="1"/>
    <col min="5" max="8" width="12" customWidth="1"/>
  </cols>
  <sheetData>
    <row r="1" spans="1:11" x14ac:dyDescent="0.2">
      <c r="B1" s="673" t="s">
        <v>103</v>
      </c>
      <c r="C1" s="673"/>
      <c r="D1" s="673"/>
    </row>
    <row r="2" spans="1:11" ht="63.75" x14ac:dyDescent="0.2">
      <c r="A2" s="143" t="s">
        <v>64</v>
      </c>
      <c r="B2" s="216" t="s">
        <v>45</v>
      </c>
      <c r="C2" s="217" t="s">
        <v>108</v>
      </c>
      <c r="D2" s="217" t="s">
        <v>109</v>
      </c>
      <c r="E2" s="114" t="s">
        <v>43</v>
      </c>
      <c r="F2" s="114" t="s">
        <v>108</v>
      </c>
      <c r="G2" s="114" t="s">
        <v>109</v>
      </c>
      <c r="H2" s="114" t="s">
        <v>102</v>
      </c>
      <c r="I2" s="114" t="s">
        <v>110</v>
      </c>
      <c r="J2" s="114" t="s">
        <v>111</v>
      </c>
      <c r="K2" s="114" t="s">
        <v>63</v>
      </c>
    </row>
    <row r="3" spans="1:11" ht="25.5" x14ac:dyDescent="0.2">
      <c r="A3" s="114" t="s">
        <v>112</v>
      </c>
      <c r="B3" s="147">
        <v>0</v>
      </c>
      <c r="C3" s="147" t="e">
        <f ca="1">Ответы_учащихся!$AX$24</f>
        <v>#REF!</v>
      </c>
      <c r="D3" s="147" t="e">
        <f ca="1">Ответы_учащихся!$AZ$24</f>
        <v>#REF!</v>
      </c>
      <c r="E3" s="144" t="e">
        <f>(IF(Ответы_учащихся!C25="",NA(),Ответы_учащихся!$AV$24))</f>
        <v>#N/A</v>
      </c>
      <c r="F3" s="144" t="e">
        <f>(IF(Ответы_учащихся!C25="",NA(),Ответы_учащихся!$AX$24))</f>
        <v>#N/A</v>
      </c>
      <c r="G3" s="144" t="e">
        <f>(IF(Ответы_учащихся!C25="",NA(),Ответы_учащихся!$AZ$24))</f>
        <v>#N/A</v>
      </c>
      <c r="H3" s="144" t="e">
        <f>IF(Ответы_учащихся!AV25="",NA(),Ответы_учащихся!AV25)</f>
        <v>#N/A</v>
      </c>
      <c r="I3" s="149" t="e">
        <f>IF(Ответы_учащихся!AX25="",NA(),Ответы_учащихся!AX25)</f>
        <v>#N/A</v>
      </c>
      <c r="J3" s="144" t="e">
        <f>IF(Ответы_учащихся!AZ25="",NA(),Ответы_учащихся!AZ25)</f>
        <v>#N/A</v>
      </c>
      <c r="K3" t="str">
        <f>IF(Ответы_учащихся!D25="УЧЕНИК НЕ ВЫПОЛНЯЛ РАБОТУ",NA(),Ответы_учащихся!C25)</f>
        <v/>
      </c>
    </row>
    <row r="4" spans="1:11" ht="25.5" x14ac:dyDescent="0.2">
      <c r="A4" s="114" t="s">
        <v>113</v>
      </c>
      <c r="B4" s="148">
        <v>2.5000000000000001E-2</v>
      </c>
      <c r="C4" s="147" t="e">
        <f ca="1">Ответы_учащихся!$AX$24</f>
        <v>#REF!</v>
      </c>
      <c r="D4" s="147" t="e">
        <f ca="1">Ответы_учащихся!$AZ$24</f>
        <v>#REF!</v>
      </c>
      <c r="E4" s="144" t="e">
        <f>(IF(Ответы_учащихся!C26="",NA(),Ответы_учащихся!$AV$24))</f>
        <v>#N/A</v>
      </c>
      <c r="F4" s="144" t="e">
        <f>(IF(Ответы_учащихся!C26="",NA(),Ответы_учащихся!$AX$24))</f>
        <v>#N/A</v>
      </c>
      <c r="G4" s="144" t="e">
        <f>(IF(Ответы_учащихся!C26="",NA(),Ответы_учащихся!$AZ$24))</f>
        <v>#N/A</v>
      </c>
      <c r="H4" s="144" t="e">
        <f>IF(Ответы_учащихся!AV26="",NA(),Ответы_учащихся!AV26)</f>
        <v>#N/A</v>
      </c>
      <c r="I4" s="149" t="e">
        <f>IF(Ответы_учащихся!AX26="",NA(),Ответы_учащихся!AX26)</f>
        <v>#N/A</v>
      </c>
      <c r="J4" s="144" t="e">
        <f>IF(Ответы_учащихся!AZ26="",NA(),Ответы_учащихся!AZ26)</f>
        <v>#N/A</v>
      </c>
      <c r="K4" t="str">
        <f>IF(Ответы_учащихся!D26="УЧЕНИК НЕ ВЫПОЛНЯЛ РАБОТУ",NA(),Ответы_учащихся!C26)</f>
        <v/>
      </c>
    </row>
    <row r="5" spans="1:11" x14ac:dyDescent="0.2">
      <c r="A5" t="s">
        <v>42</v>
      </c>
      <c r="B5" s="147">
        <v>0.05</v>
      </c>
      <c r="C5" s="147" t="e">
        <f ca="1">Ответы_учащихся!$AX$24</f>
        <v>#REF!</v>
      </c>
      <c r="D5" s="147" t="e">
        <f ca="1">Ответы_учащихся!$AZ$24</f>
        <v>#REF!</v>
      </c>
      <c r="E5" s="144" t="e">
        <f>(IF(Ответы_учащихся!C27="",NA(),Ответы_учащихся!$AV$24))</f>
        <v>#N/A</v>
      </c>
      <c r="F5" s="144" t="e">
        <f>(IF(Ответы_учащихся!C27="",NA(),Ответы_учащихся!$AX$24))</f>
        <v>#N/A</v>
      </c>
      <c r="G5" s="144" t="e">
        <f>(IF(Ответы_учащихся!C27="",NA(),Ответы_учащихся!$AZ$24))</f>
        <v>#N/A</v>
      </c>
      <c r="H5" s="144" t="e">
        <f>IF(Ответы_учащихся!AV27="",NA(),Ответы_учащихся!AV27)</f>
        <v>#N/A</v>
      </c>
      <c r="I5" s="149" t="e">
        <f>IF(Ответы_учащихся!AX27="",NA(),Ответы_учащихся!AX27)</f>
        <v>#N/A</v>
      </c>
      <c r="J5" s="144" t="e">
        <f>IF(Ответы_учащихся!AZ27="",NA(),Ответы_учащихся!AZ27)</f>
        <v>#N/A</v>
      </c>
      <c r="K5" t="str">
        <f>IF(Ответы_учащихся!D27="УЧЕНИК НЕ ВЫПОЛНЯЛ РАБОТУ",NA(),Ответы_учащихся!C27)</f>
        <v/>
      </c>
    </row>
    <row r="6" spans="1:11" x14ac:dyDescent="0.2">
      <c r="B6" s="148">
        <v>7.4999999999999997E-2</v>
      </c>
      <c r="C6" s="147" t="e">
        <f ca="1">Ответы_учащихся!$AX$24</f>
        <v>#REF!</v>
      </c>
      <c r="D6" s="147" t="e">
        <f ca="1">Ответы_учащихся!$AZ$24</f>
        <v>#REF!</v>
      </c>
      <c r="E6" s="144" t="e">
        <f>(IF(Ответы_учащихся!C28="",NA(),Ответы_учащихся!$AV$24))</f>
        <v>#N/A</v>
      </c>
      <c r="F6" s="144" t="e">
        <f>(IF(Ответы_учащихся!C28="",NA(),Ответы_учащихся!$AX$24))</f>
        <v>#N/A</v>
      </c>
      <c r="G6" s="144" t="e">
        <f>(IF(Ответы_учащихся!C28="",NA(),Ответы_учащихся!$AZ$24))</f>
        <v>#N/A</v>
      </c>
      <c r="H6" s="144" t="e">
        <f>IF(Ответы_учащихся!AV28="",NA(),Ответы_учащихся!AV28)</f>
        <v>#N/A</v>
      </c>
      <c r="I6" s="149" t="e">
        <f>IF(Ответы_учащихся!AX28="",NA(),Ответы_учащихся!AX28)</f>
        <v>#N/A</v>
      </c>
      <c r="J6" s="144" t="e">
        <f>IF(Ответы_учащихся!AZ28="",NA(),Ответы_учащихся!AZ28)</f>
        <v>#N/A</v>
      </c>
      <c r="K6" t="str">
        <f>IF(Ответы_учащихся!D28="УЧЕНИК НЕ ВЫПОЛНЯЛ РАБОТУ",NA(),Ответы_учащихся!C28)</f>
        <v/>
      </c>
    </row>
    <row r="7" spans="1:11" x14ac:dyDescent="0.2">
      <c r="B7" s="147">
        <v>0.1</v>
      </c>
      <c r="C7" s="147" t="e">
        <f ca="1">Ответы_учащихся!$AX$24</f>
        <v>#REF!</v>
      </c>
      <c r="D7" s="147" t="e">
        <f ca="1">Ответы_учащихся!$AZ$24</f>
        <v>#REF!</v>
      </c>
      <c r="E7" s="144" t="e">
        <f>(IF(Ответы_учащихся!C29="",NA(),Ответы_учащихся!$AV$24))</f>
        <v>#N/A</v>
      </c>
      <c r="F7" s="144" t="e">
        <f>(IF(Ответы_учащихся!C29="",NA(),Ответы_учащихся!$AX$24))</f>
        <v>#N/A</v>
      </c>
      <c r="G7" s="144" t="e">
        <f>(IF(Ответы_учащихся!C29="",NA(),Ответы_учащихся!$AZ$24))</f>
        <v>#N/A</v>
      </c>
      <c r="H7" s="144" t="e">
        <f>IF(Ответы_учащихся!AV29="",NA(),Ответы_учащихся!AV29)</f>
        <v>#N/A</v>
      </c>
      <c r="I7" s="149" t="e">
        <f>IF(Ответы_учащихся!AX29="",NA(),Ответы_учащихся!AX29)</f>
        <v>#N/A</v>
      </c>
      <c r="J7" s="144" t="e">
        <f>IF(Ответы_учащихся!AZ29="",NA(),Ответы_учащихся!AZ29)</f>
        <v>#N/A</v>
      </c>
      <c r="K7" t="str">
        <f>IF(Ответы_учащихся!D29="УЧЕНИК НЕ ВЫПОЛНЯЛ РАБОТУ",NA(),Ответы_учащихся!C29)</f>
        <v/>
      </c>
    </row>
    <row r="8" spans="1:11" x14ac:dyDescent="0.2">
      <c r="B8" s="148">
        <v>0.125</v>
      </c>
      <c r="C8" s="147" t="e">
        <f ca="1">Ответы_учащихся!$AX$24</f>
        <v>#REF!</v>
      </c>
      <c r="D8" s="147" t="e">
        <f ca="1">Ответы_учащихся!$AZ$24</f>
        <v>#REF!</v>
      </c>
      <c r="E8" s="144" t="e">
        <f>(IF(Ответы_учащихся!C30="",NA(),Ответы_учащихся!$AV$24))</f>
        <v>#N/A</v>
      </c>
      <c r="F8" s="144" t="e">
        <f>(IF(Ответы_учащихся!C30="",NA(),Ответы_учащихся!$AX$24))</f>
        <v>#N/A</v>
      </c>
      <c r="G8" s="144" t="e">
        <f>(IF(Ответы_учащихся!C30="",NA(),Ответы_учащихся!$AZ$24))</f>
        <v>#N/A</v>
      </c>
      <c r="H8" s="144" t="e">
        <f>IF(Ответы_учащихся!AV30="",NA(),Ответы_учащихся!AV30)</f>
        <v>#N/A</v>
      </c>
      <c r="I8" s="149" t="e">
        <f>IF(Ответы_учащихся!AX30="",NA(),Ответы_учащихся!AX30)</f>
        <v>#N/A</v>
      </c>
      <c r="J8" s="144" t="e">
        <f>IF(Ответы_учащихся!AZ30="",NA(),Ответы_учащихся!AZ30)</f>
        <v>#N/A</v>
      </c>
      <c r="K8" t="str">
        <f>IF(Ответы_учащихся!D30="УЧЕНИК НЕ ВЫПОЛНЯЛ РАБОТУ",NA(),Ответы_учащихся!C30)</f>
        <v/>
      </c>
    </row>
    <row r="9" spans="1:11" x14ac:dyDescent="0.2">
      <c r="B9" s="147">
        <v>0.15</v>
      </c>
      <c r="C9" s="147" t="e">
        <f ca="1">Ответы_учащихся!$AX$24</f>
        <v>#REF!</v>
      </c>
      <c r="D9" s="147" t="e">
        <f ca="1">Ответы_учащихся!$AZ$24</f>
        <v>#REF!</v>
      </c>
      <c r="E9" s="144" t="e">
        <f>(IF(Ответы_учащихся!C31="",NA(),Ответы_учащихся!$AV$24))</f>
        <v>#N/A</v>
      </c>
      <c r="F9" s="144" t="e">
        <f>(IF(Ответы_учащихся!C31="",NA(),Ответы_учащихся!$AX$24))</f>
        <v>#N/A</v>
      </c>
      <c r="G9" s="144" t="e">
        <f>(IF(Ответы_учащихся!C31="",NA(),Ответы_учащихся!$AZ$24))</f>
        <v>#N/A</v>
      </c>
      <c r="H9" s="144" t="e">
        <f>IF(Ответы_учащихся!AV31="",NA(),Ответы_учащихся!AV31)</f>
        <v>#N/A</v>
      </c>
      <c r="I9" s="149" t="e">
        <f>IF(Ответы_учащихся!AX31="",NA(),Ответы_учащихся!AX31)</f>
        <v>#N/A</v>
      </c>
      <c r="J9" s="144" t="e">
        <f>IF(Ответы_учащихся!AZ31="",NA(),Ответы_учащихся!AZ31)</f>
        <v>#N/A</v>
      </c>
      <c r="K9" t="str">
        <f>IF(Ответы_учащихся!D31="УЧЕНИК НЕ ВЫПОЛНЯЛ РАБОТУ",NA(),Ответы_учащихся!C31)</f>
        <v/>
      </c>
    </row>
    <row r="10" spans="1:11" x14ac:dyDescent="0.2">
      <c r="B10" s="148">
        <v>0.17499999999999999</v>
      </c>
      <c r="C10" s="147" t="e">
        <f ca="1">Ответы_учащихся!$AX$24</f>
        <v>#REF!</v>
      </c>
      <c r="D10" s="147" t="e">
        <f ca="1">Ответы_учащихся!$AZ$24</f>
        <v>#REF!</v>
      </c>
      <c r="E10" s="144" t="e">
        <f>(IF(Ответы_учащихся!C32="",NA(),Ответы_учащихся!$AV$24))</f>
        <v>#N/A</v>
      </c>
      <c r="F10" s="144" t="e">
        <f>(IF(Ответы_учащихся!C32="",NA(),Ответы_учащихся!$AX$24))</f>
        <v>#N/A</v>
      </c>
      <c r="G10" s="144" t="e">
        <f>(IF(Ответы_учащихся!C32="",NA(),Ответы_учащихся!$AZ$24))</f>
        <v>#N/A</v>
      </c>
      <c r="H10" s="144" t="e">
        <f>IF(Ответы_учащихся!AV32="",NA(),Ответы_учащихся!AV32)</f>
        <v>#N/A</v>
      </c>
      <c r="I10" s="149" t="e">
        <f>IF(Ответы_учащихся!AX32="",NA(),Ответы_учащихся!AX32)</f>
        <v>#N/A</v>
      </c>
      <c r="J10" s="144" t="e">
        <f>IF(Ответы_учащихся!AZ32="",NA(),Ответы_учащихся!AZ32)</f>
        <v>#N/A</v>
      </c>
      <c r="K10" t="str">
        <f>IF(Ответы_учащихся!D32="УЧЕНИК НЕ ВЫПОЛНЯЛ РАБОТУ",NA(),Ответы_учащихся!C32)</f>
        <v/>
      </c>
    </row>
    <row r="11" spans="1:11" x14ac:dyDescent="0.2">
      <c r="B11" s="147">
        <v>0.2</v>
      </c>
      <c r="C11" s="147" t="e">
        <f ca="1">Ответы_учащихся!$AX$24</f>
        <v>#REF!</v>
      </c>
      <c r="D11" s="147" t="e">
        <f ca="1">Ответы_учащихся!$AZ$24</f>
        <v>#REF!</v>
      </c>
      <c r="E11" s="144" t="e">
        <f>(IF(Ответы_учащихся!C33="",NA(),Ответы_учащихся!$AV$24))</f>
        <v>#N/A</v>
      </c>
      <c r="F11" s="144" t="e">
        <f>(IF(Ответы_учащихся!C33="",NA(),Ответы_учащихся!$AX$24))</f>
        <v>#N/A</v>
      </c>
      <c r="G11" s="144" t="e">
        <f>(IF(Ответы_учащихся!C33="",NA(),Ответы_учащихся!$AZ$24))</f>
        <v>#N/A</v>
      </c>
      <c r="H11" s="144" t="e">
        <f>IF(Ответы_учащихся!AV33="",NA(),Ответы_учащихся!AV33)</f>
        <v>#N/A</v>
      </c>
      <c r="I11" s="149" t="e">
        <f>IF(Ответы_учащихся!AX33="",NA(),Ответы_учащихся!AX33)</f>
        <v>#N/A</v>
      </c>
      <c r="J11" s="144" t="e">
        <f>IF(Ответы_учащихся!AZ33="",NA(),Ответы_учащихся!AZ33)</f>
        <v>#N/A</v>
      </c>
      <c r="K11" t="str">
        <f>IF(Ответы_учащихся!D33="УЧЕНИК НЕ ВЫПОЛНЯЛ РАБОТУ",NA(),Ответы_учащихся!C33)</f>
        <v/>
      </c>
    </row>
    <row r="12" spans="1:11" x14ac:dyDescent="0.2">
      <c r="B12" s="148">
        <v>0.22500000000000001</v>
      </c>
      <c r="C12" s="147" t="e">
        <f ca="1">Ответы_учащихся!$AX$24</f>
        <v>#REF!</v>
      </c>
      <c r="D12" s="147" t="e">
        <f ca="1">Ответы_учащихся!$AZ$24</f>
        <v>#REF!</v>
      </c>
      <c r="E12" s="144" t="e">
        <f>(IF(Ответы_учащихся!C34="",NA(),Ответы_учащихся!$AV$24))</f>
        <v>#N/A</v>
      </c>
      <c r="F12" s="144" t="e">
        <f>(IF(Ответы_учащихся!C34="",NA(),Ответы_учащихся!$AX$24))</f>
        <v>#N/A</v>
      </c>
      <c r="G12" s="144" t="e">
        <f>(IF(Ответы_учащихся!C34="",NA(),Ответы_учащихся!$AZ$24))</f>
        <v>#N/A</v>
      </c>
      <c r="H12" s="144" t="e">
        <f>IF(Ответы_учащихся!AV34="",NA(),Ответы_учащихся!AV34)</f>
        <v>#N/A</v>
      </c>
      <c r="I12" s="149" t="e">
        <f>IF(Ответы_учащихся!AX34="",NA(),Ответы_учащихся!AX34)</f>
        <v>#N/A</v>
      </c>
      <c r="J12" s="144" t="e">
        <f>IF(Ответы_учащихся!AZ34="",NA(),Ответы_учащихся!AZ34)</f>
        <v>#N/A</v>
      </c>
      <c r="K12" t="str">
        <f>IF(Ответы_учащихся!D34="УЧЕНИК НЕ ВЫПОЛНЯЛ РАБОТУ",NA(),Ответы_учащихся!C34)</f>
        <v/>
      </c>
    </row>
    <row r="13" spans="1:11" x14ac:dyDescent="0.2">
      <c r="B13" s="147">
        <v>0.25</v>
      </c>
      <c r="C13" s="147" t="e">
        <f ca="1">Ответы_учащихся!$AX$24</f>
        <v>#REF!</v>
      </c>
      <c r="D13" s="147" t="e">
        <f ca="1">Ответы_учащихся!$AZ$24</f>
        <v>#REF!</v>
      </c>
      <c r="E13" s="144" t="e">
        <f>(IF(Ответы_учащихся!C35="",NA(),Ответы_учащихся!$AV$24))</f>
        <v>#N/A</v>
      </c>
      <c r="F13" s="144" t="e">
        <f>(IF(Ответы_учащихся!C35="",NA(),Ответы_учащихся!$AX$24))</f>
        <v>#N/A</v>
      </c>
      <c r="G13" s="144" t="e">
        <f>(IF(Ответы_учащихся!C35="",NA(),Ответы_учащихся!$AZ$24))</f>
        <v>#N/A</v>
      </c>
      <c r="H13" s="144" t="e">
        <f>IF(Ответы_учащихся!AV35="",NA(),Ответы_учащихся!AV35)</f>
        <v>#N/A</v>
      </c>
      <c r="I13" s="149" t="e">
        <f>IF(Ответы_учащихся!AX35="",NA(),Ответы_учащихся!AX35)</f>
        <v>#N/A</v>
      </c>
      <c r="J13" s="144" t="e">
        <f>IF(Ответы_учащихся!AZ35="",NA(),Ответы_учащихся!AZ35)</f>
        <v>#N/A</v>
      </c>
      <c r="K13" t="str">
        <f>IF(Ответы_учащихся!D35="УЧЕНИК НЕ ВЫПОЛНЯЛ РАБОТУ",NA(),Ответы_учащихся!C35)</f>
        <v/>
      </c>
    </row>
    <row r="14" spans="1:11" x14ac:dyDescent="0.2">
      <c r="B14" s="148">
        <v>0.27500000000000002</v>
      </c>
      <c r="C14" s="147" t="e">
        <f ca="1">Ответы_учащихся!$AX$24</f>
        <v>#REF!</v>
      </c>
      <c r="D14" s="147" t="e">
        <f ca="1">Ответы_учащихся!$AZ$24</f>
        <v>#REF!</v>
      </c>
      <c r="E14" s="144" t="e">
        <f>(IF(Ответы_учащихся!C36="",NA(),Ответы_учащихся!$AV$24))</f>
        <v>#N/A</v>
      </c>
      <c r="F14" s="144" t="e">
        <f>(IF(Ответы_учащихся!C36="",NA(),Ответы_учащихся!$AX$24))</f>
        <v>#N/A</v>
      </c>
      <c r="G14" s="144" t="e">
        <f>(IF(Ответы_учащихся!C36="",NA(),Ответы_учащихся!$AZ$24))</f>
        <v>#N/A</v>
      </c>
      <c r="H14" s="144" t="e">
        <f>IF(Ответы_учащихся!AV36="",NA(),Ответы_учащихся!AV36)</f>
        <v>#N/A</v>
      </c>
      <c r="I14" s="149" t="e">
        <f>IF(Ответы_учащихся!AX36="",NA(),Ответы_учащихся!AX36)</f>
        <v>#N/A</v>
      </c>
      <c r="J14" s="144" t="e">
        <f>IF(Ответы_учащихся!AZ36="",NA(),Ответы_учащихся!AZ36)</f>
        <v>#N/A</v>
      </c>
      <c r="K14" t="str">
        <f>IF(Ответы_учащихся!D36="УЧЕНИК НЕ ВЫПОЛНЯЛ РАБОТУ",NA(),Ответы_учащихся!C36)</f>
        <v/>
      </c>
    </row>
    <row r="15" spans="1:11" x14ac:dyDescent="0.2">
      <c r="B15" s="147">
        <v>0.3</v>
      </c>
      <c r="C15" s="147" t="e">
        <f ca="1">Ответы_учащихся!$AX$24</f>
        <v>#REF!</v>
      </c>
      <c r="D15" s="147" t="e">
        <f ca="1">Ответы_учащихся!$AZ$24</f>
        <v>#REF!</v>
      </c>
      <c r="E15" s="144" t="e">
        <f>(IF(Ответы_учащихся!C37="",NA(),Ответы_учащихся!$AV$24))</f>
        <v>#N/A</v>
      </c>
      <c r="F15" s="144" t="e">
        <f>(IF(Ответы_учащихся!C37="",NA(),Ответы_учащихся!$AX$24))</f>
        <v>#N/A</v>
      </c>
      <c r="G15" s="144" t="e">
        <f>(IF(Ответы_учащихся!C37="",NA(),Ответы_учащихся!$AZ$24))</f>
        <v>#N/A</v>
      </c>
      <c r="H15" s="144" t="e">
        <f>IF(Ответы_учащихся!AV37="",NA(),Ответы_учащихся!AV37)</f>
        <v>#N/A</v>
      </c>
      <c r="I15" s="149" t="e">
        <f>IF(Ответы_учащихся!AX37="",NA(),Ответы_учащихся!AX37)</f>
        <v>#N/A</v>
      </c>
      <c r="J15" s="144" t="e">
        <f>IF(Ответы_учащихся!AZ37="",NA(),Ответы_учащихся!AZ37)</f>
        <v>#N/A</v>
      </c>
      <c r="K15" t="str">
        <f>IF(Ответы_учащихся!D37="УЧЕНИК НЕ ВЫПОЛНЯЛ РАБОТУ",NA(),Ответы_учащихся!C37)</f>
        <v/>
      </c>
    </row>
    <row r="16" spans="1:11" x14ac:dyDescent="0.2">
      <c r="B16" s="148">
        <v>0.32500000000000001</v>
      </c>
      <c r="C16" s="147" t="e">
        <f ca="1">Ответы_учащихся!$AX$24</f>
        <v>#REF!</v>
      </c>
      <c r="D16" s="147" t="e">
        <f ca="1">Ответы_учащихся!$AZ$24</f>
        <v>#REF!</v>
      </c>
      <c r="E16" s="144" t="e">
        <f>(IF(Ответы_учащихся!C38="",NA(),Ответы_учащихся!$AV$24))</f>
        <v>#N/A</v>
      </c>
      <c r="F16" s="144" t="e">
        <f>(IF(Ответы_учащихся!C38="",NA(),Ответы_учащихся!$AX$24))</f>
        <v>#N/A</v>
      </c>
      <c r="G16" s="144" t="e">
        <f>(IF(Ответы_учащихся!C38="",NA(),Ответы_учащихся!$AZ$24))</f>
        <v>#N/A</v>
      </c>
      <c r="H16" s="144" t="e">
        <f>IF(Ответы_учащихся!AV38="",NA(),Ответы_учащихся!AV38)</f>
        <v>#N/A</v>
      </c>
      <c r="I16" s="149" t="e">
        <f>IF(Ответы_учащихся!AX38="",NA(),Ответы_учащихся!AX38)</f>
        <v>#N/A</v>
      </c>
      <c r="J16" s="144" t="e">
        <f>IF(Ответы_учащихся!AZ38="",NA(),Ответы_учащихся!AZ38)</f>
        <v>#N/A</v>
      </c>
      <c r="K16" t="str">
        <f>IF(Ответы_учащихся!D38="УЧЕНИК НЕ ВЫПОЛНЯЛ РАБОТУ",NA(),Ответы_учащихся!C38)</f>
        <v/>
      </c>
    </row>
    <row r="17" spans="2:11" x14ac:dyDescent="0.2">
      <c r="B17" s="147">
        <v>0.35</v>
      </c>
      <c r="C17" s="147" t="e">
        <f ca="1">Ответы_учащихся!$AX$24</f>
        <v>#REF!</v>
      </c>
      <c r="D17" s="147" t="e">
        <f ca="1">Ответы_учащихся!$AZ$24</f>
        <v>#REF!</v>
      </c>
      <c r="E17" s="144" t="e">
        <f>(IF(Ответы_учащихся!C39="",NA(),Ответы_учащихся!$AV$24))</f>
        <v>#N/A</v>
      </c>
      <c r="F17" s="144" t="e">
        <f>(IF(Ответы_учащихся!C39="",NA(),Ответы_учащихся!$AX$24))</f>
        <v>#N/A</v>
      </c>
      <c r="G17" s="144" t="e">
        <f>(IF(Ответы_учащихся!C39="",NA(),Ответы_учащихся!$AZ$24))</f>
        <v>#N/A</v>
      </c>
      <c r="H17" s="144" t="e">
        <f>IF(Ответы_учащихся!AV39="",NA(),Ответы_учащихся!AV39)</f>
        <v>#N/A</v>
      </c>
      <c r="I17" s="149" t="e">
        <f>IF(Ответы_учащихся!AX39="",NA(),Ответы_учащихся!AX39)</f>
        <v>#N/A</v>
      </c>
      <c r="J17" s="144" t="e">
        <f>IF(Ответы_учащихся!AZ39="",NA(),Ответы_учащихся!AZ39)</f>
        <v>#N/A</v>
      </c>
      <c r="K17" t="str">
        <f>IF(Ответы_учащихся!D39="УЧЕНИК НЕ ВЫПОЛНЯЛ РАБОТУ",NA(),Ответы_учащихся!C39)</f>
        <v/>
      </c>
    </row>
    <row r="18" spans="2:11" x14ac:dyDescent="0.2">
      <c r="B18" s="148">
        <v>0.375</v>
      </c>
      <c r="C18" s="147" t="e">
        <f ca="1">Ответы_учащихся!$AX$24</f>
        <v>#REF!</v>
      </c>
      <c r="D18" s="147" t="e">
        <f ca="1">Ответы_учащихся!$AZ$24</f>
        <v>#REF!</v>
      </c>
      <c r="E18" s="144" t="e">
        <f>(IF(Ответы_учащихся!C40="",NA(),Ответы_учащихся!$AV$24))</f>
        <v>#N/A</v>
      </c>
      <c r="F18" s="144" t="e">
        <f>(IF(Ответы_учащихся!C40="",NA(),Ответы_учащихся!$AX$24))</f>
        <v>#N/A</v>
      </c>
      <c r="G18" s="144" t="e">
        <f>(IF(Ответы_учащихся!C40="",NA(),Ответы_учащихся!$AZ$24))</f>
        <v>#N/A</v>
      </c>
      <c r="H18" s="144" t="e">
        <f>IF(Ответы_учащихся!AV40="",NA(),Ответы_учащихся!AV40)</f>
        <v>#N/A</v>
      </c>
      <c r="I18" s="149" t="e">
        <f>IF(Ответы_учащихся!AX40="",NA(),Ответы_учащихся!AX40)</f>
        <v>#N/A</v>
      </c>
      <c r="J18" s="144" t="e">
        <f>IF(Ответы_учащихся!AZ40="",NA(),Ответы_учащихся!AZ40)</f>
        <v>#N/A</v>
      </c>
      <c r="K18" t="str">
        <f>IF(Ответы_учащихся!D40="УЧЕНИК НЕ ВЫПОЛНЯЛ РАБОТУ",NA(),Ответы_учащихся!C40)</f>
        <v/>
      </c>
    </row>
    <row r="19" spans="2:11" x14ac:dyDescent="0.2">
      <c r="B19" s="147">
        <v>0.4</v>
      </c>
      <c r="C19" s="147" t="e">
        <f ca="1">Ответы_учащихся!$AX$24</f>
        <v>#REF!</v>
      </c>
      <c r="D19" s="147" t="e">
        <f ca="1">Ответы_учащихся!$AZ$24</f>
        <v>#REF!</v>
      </c>
      <c r="E19" s="144" t="e">
        <f>(IF(Ответы_учащихся!C41="",NA(),Ответы_учащихся!$AV$24))</f>
        <v>#N/A</v>
      </c>
      <c r="F19" s="144" t="e">
        <f>(IF(Ответы_учащихся!C41="",NA(),Ответы_учащихся!$AX$24))</f>
        <v>#N/A</v>
      </c>
      <c r="G19" s="144" t="e">
        <f>(IF(Ответы_учащихся!C41="",NA(),Ответы_учащихся!$AZ$24))</f>
        <v>#N/A</v>
      </c>
      <c r="H19" s="144" t="e">
        <f>IF(Ответы_учащихся!AV41="",NA(),Ответы_учащихся!AV41)</f>
        <v>#N/A</v>
      </c>
      <c r="I19" s="149" t="e">
        <f>IF(Ответы_учащихся!AX41="",NA(),Ответы_учащихся!AX41)</f>
        <v>#N/A</v>
      </c>
      <c r="J19" s="144" t="e">
        <f>IF(Ответы_учащихся!AZ41="",NA(),Ответы_учащихся!AZ41)</f>
        <v>#N/A</v>
      </c>
      <c r="K19" t="str">
        <f>IF(Ответы_учащихся!D41="УЧЕНИК НЕ ВЫПОЛНЯЛ РАБОТУ",NA(),Ответы_учащихся!C41)</f>
        <v/>
      </c>
    </row>
    <row r="20" spans="2:11" x14ac:dyDescent="0.2">
      <c r="B20" s="148">
        <v>0.42499999999999999</v>
      </c>
      <c r="C20" s="147" t="e">
        <f ca="1">Ответы_учащихся!$AX$24</f>
        <v>#REF!</v>
      </c>
      <c r="D20" s="147" t="e">
        <f ca="1">Ответы_учащихся!$AZ$24</f>
        <v>#REF!</v>
      </c>
      <c r="E20" s="144" t="e">
        <f>(IF(Ответы_учащихся!C42="",NA(),Ответы_учащихся!$AV$24))</f>
        <v>#N/A</v>
      </c>
      <c r="F20" s="144" t="e">
        <f>(IF(Ответы_учащихся!C42="",NA(),Ответы_учащихся!$AX$24))</f>
        <v>#N/A</v>
      </c>
      <c r="G20" s="144" t="e">
        <f>(IF(Ответы_учащихся!C42="",NA(),Ответы_учащихся!$AZ$24))</f>
        <v>#N/A</v>
      </c>
      <c r="H20" s="144" t="e">
        <f>IF(Ответы_учащихся!AV42="",NA(),Ответы_учащихся!AV42)</f>
        <v>#N/A</v>
      </c>
      <c r="I20" s="149" t="e">
        <f>IF(Ответы_учащихся!AX42="",NA(),Ответы_учащихся!AX42)</f>
        <v>#N/A</v>
      </c>
      <c r="J20" s="144" t="e">
        <f>IF(Ответы_учащихся!AZ42="",NA(),Ответы_учащихся!AZ42)</f>
        <v>#N/A</v>
      </c>
      <c r="K20" t="str">
        <f>IF(Ответы_учащихся!D42="УЧЕНИК НЕ ВЫПОЛНЯЛ РАБОТУ",NA(),Ответы_учащихся!C42)</f>
        <v/>
      </c>
    </row>
    <row r="21" spans="2:11" x14ac:dyDescent="0.2">
      <c r="B21" s="147">
        <v>0.45</v>
      </c>
      <c r="C21" s="147" t="e">
        <f ca="1">Ответы_учащихся!$AX$24</f>
        <v>#REF!</v>
      </c>
      <c r="D21" s="147" t="e">
        <f ca="1">Ответы_учащихся!$AZ$24</f>
        <v>#REF!</v>
      </c>
      <c r="E21" s="144" t="e">
        <f>(IF(Ответы_учащихся!C43="",NA(),Ответы_учащихся!$AV$24))</f>
        <v>#N/A</v>
      </c>
      <c r="F21" s="144" t="e">
        <f>(IF(Ответы_учащихся!C43="",NA(),Ответы_учащихся!$AX$24))</f>
        <v>#N/A</v>
      </c>
      <c r="G21" s="144" t="e">
        <f>(IF(Ответы_учащихся!C43="",NA(),Ответы_учащихся!$AZ$24))</f>
        <v>#N/A</v>
      </c>
      <c r="H21" s="144" t="e">
        <f>IF(Ответы_учащихся!AV43="",NA(),Ответы_учащихся!AV43)</f>
        <v>#N/A</v>
      </c>
      <c r="I21" s="149" t="e">
        <f>IF(Ответы_учащихся!AX43="",NA(),Ответы_учащихся!AX43)</f>
        <v>#N/A</v>
      </c>
      <c r="J21" s="144" t="e">
        <f>IF(Ответы_учащихся!AZ43="",NA(),Ответы_учащихся!AZ43)</f>
        <v>#N/A</v>
      </c>
      <c r="K21" t="str">
        <f>IF(Ответы_учащихся!D43="УЧЕНИК НЕ ВЫПОЛНЯЛ РАБОТУ",NA(),Ответы_учащихся!C43)</f>
        <v/>
      </c>
    </row>
    <row r="22" spans="2:11" x14ac:dyDescent="0.2">
      <c r="B22" s="148">
        <v>0.47499999999999998</v>
      </c>
      <c r="C22" s="147" t="e">
        <f ca="1">Ответы_учащихся!$AX$24</f>
        <v>#REF!</v>
      </c>
      <c r="D22" s="147" t="e">
        <f ca="1">Ответы_учащихся!$AZ$24</f>
        <v>#REF!</v>
      </c>
      <c r="E22" s="144" t="e">
        <f>(IF(Ответы_учащихся!C44="",NA(),Ответы_учащихся!$AV$24))</f>
        <v>#N/A</v>
      </c>
      <c r="F22" s="144" t="e">
        <f>(IF(Ответы_учащихся!C44="",NA(),Ответы_учащихся!$AX$24))</f>
        <v>#N/A</v>
      </c>
      <c r="G22" s="144" t="e">
        <f>(IF(Ответы_учащихся!C44="",NA(),Ответы_учащихся!$AZ$24))</f>
        <v>#N/A</v>
      </c>
      <c r="H22" s="144" t="e">
        <f>IF(Ответы_учащихся!AV44="",NA(),Ответы_учащихся!AV44)</f>
        <v>#N/A</v>
      </c>
      <c r="I22" s="149" t="e">
        <f>IF(Ответы_учащихся!AX44="",NA(),Ответы_учащихся!AX44)</f>
        <v>#N/A</v>
      </c>
      <c r="J22" s="144" t="e">
        <f>IF(Ответы_учащихся!AZ44="",NA(),Ответы_учащихся!AZ44)</f>
        <v>#N/A</v>
      </c>
      <c r="K22" t="str">
        <f>IF(Ответы_учащихся!D44="УЧЕНИК НЕ ВЫПОЛНЯЛ РАБОТУ",NA(),Ответы_учащихся!C44)</f>
        <v/>
      </c>
    </row>
    <row r="23" spans="2:11" x14ac:dyDescent="0.2">
      <c r="B23" s="147">
        <v>0.5</v>
      </c>
      <c r="C23" s="147" t="e">
        <f ca="1">Ответы_учащихся!$AX$24</f>
        <v>#REF!</v>
      </c>
      <c r="D23" s="147" t="e">
        <f ca="1">Ответы_учащихся!$AZ$24</f>
        <v>#REF!</v>
      </c>
      <c r="E23" s="144" t="e">
        <f>(IF(Ответы_учащихся!C45="",NA(),Ответы_учащихся!$AV$24))</f>
        <v>#N/A</v>
      </c>
      <c r="F23" s="144" t="e">
        <f>(IF(Ответы_учащихся!C45="",NA(),Ответы_учащихся!$AX$24))</f>
        <v>#N/A</v>
      </c>
      <c r="G23" s="144" t="e">
        <f>(IF(Ответы_учащихся!C45="",NA(),Ответы_учащихся!$AZ$24))</f>
        <v>#N/A</v>
      </c>
      <c r="H23" s="144" t="e">
        <f>IF(Ответы_учащихся!AV45="",NA(),Ответы_учащихся!AV45)</f>
        <v>#N/A</v>
      </c>
      <c r="I23" s="149" t="e">
        <f>IF(Ответы_учащихся!AX45="",NA(),Ответы_учащихся!AX45)</f>
        <v>#N/A</v>
      </c>
      <c r="J23" s="144" t="e">
        <f>IF(Ответы_учащихся!AZ45="",NA(),Ответы_учащихся!AZ45)</f>
        <v>#N/A</v>
      </c>
      <c r="K23" t="str">
        <f>IF(Ответы_учащихся!D45="УЧЕНИК НЕ ВЫПОЛНЯЛ РАБОТУ",NA(),Ответы_учащихся!C45)</f>
        <v/>
      </c>
    </row>
    <row r="24" spans="2:11" x14ac:dyDescent="0.2">
      <c r="B24" s="148">
        <v>0.52500000000000002</v>
      </c>
      <c r="C24" s="147" t="e">
        <f ca="1">Ответы_учащихся!$AX$24</f>
        <v>#REF!</v>
      </c>
      <c r="D24" s="147" t="e">
        <f ca="1">Ответы_учащихся!$AZ$24</f>
        <v>#REF!</v>
      </c>
      <c r="E24" s="144" t="e">
        <f>(IF(Ответы_учащихся!C46="",NA(),Ответы_учащихся!$AV$24))</f>
        <v>#N/A</v>
      </c>
      <c r="F24" s="144" t="e">
        <f>(IF(Ответы_учащихся!C46="",NA(),Ответы_учащихся!$AX$24))</f>
        <v>#N/A</v>
      </c>
      <c r="G24" s="144" t="e">
        <f>(IF(Ответы_учащихся!C46="",NA(),Ответы_учащихся!$AZ$24))</f>
        <v>#N/A</v>
      </c>
      <c r="H24" s="144" t="e">
        <f>IF(Ответы_учащихся!AV46="",NA(),Ответы_учащихся!AV46)</f>
        <v>#N/A</v>
      </c>
      <c r="I24" s="149" t="e">
        <f>IF(Ответы_учащихся!AX46="",NA(),Ответы_учащихся!AX46)</f>
        <v>#N/A</v>
      </c>
      <c r="J24" s="144" t="e">
        <f>IF(Ответы_учащихся!AZ46="",NA(),Ответы_учащихся!AZ46)</f>
        <v>#N/A</v>
      </c>
      <c r="K24" t="str">
        <f>IF(Ответы_учащихся!D46="УЧЕНИК НЕ ВЫПОЛНЯЛ РАБОТУ",NA(),Ответы_учащихся!C46)</f>
        <v/>
      </c>
    </row>
    <row r="25" spans="2:11" x14ac:dyDescent="0.2">
      <c r="B25" s="147">
        <v>0.55000000000000004</v>
      </c>
      <c r="C25" s="147" t="e">
        <f ca="1">Ответы_учащихся!$AX$24</f>
        <v>#REF!</v>
      </c>
      <c r="D25" s="147" t="e">
        <f ca="1">Ответы_учащихся!$AZ$24</f>
        <v>#REF!</v>
      </c>
      <c r="E25" s="144" t="e">
        <f>(IF(Ответы_учащихся!C47="",NA(),Ответы_учащихся!$AV$24))</f>
        <v>#N/A</v>
      </c>
      <c r="F25" s="144" t="e">
        <f>(IF(Ответы_учащихся!C47="",NA(),Ответы_учащихся!$AX$24))</f>
        <v>#N/A</v>
      </c>
      <c r="G25" s="144" t="e">
        <f>(IF(Ответы_учащихся!C47="",NA(),Ответы_учащихся!$AZ$24))</f>
        <v>#N/A</v>
      </c>
      <c r="H25" s="144" t="e">
        <f>IF(Ответы_учащихся!AV47="",NA(),Ответы_учащихся!AV47)</f>
        <v>#N/A</v>
      </c>
      <c r="I25" s="149" t="e">
        <f>IF(Ответы_учащихся!AX47="",NA(),Ответы_учащихся!AX47)</f>
        <v>#N/A</v>
      </c>
      <c r="J25" s="144" t="e">
        <f>IF(Ответы_учащихся!AZ47="",NA(),Ответы_учащихся!AZ47)</f>
        <v>#N/A</v>
      </c>
      <c r="K25" t="str">
        <f>IF(Ответы_учащихся!D47="УЧЕНИК НЕ ВЫПОЛНЯЛ РАБОТУ",NA(),Ответы_учащихся!C47)</f>
        <v/>
      </c>
    </row>
    <row r="26" spans="2:11" x14ac:dyDescent="0.2">
      <c r="B26" s="148">
        <v>0.57499999999999996</v>
      </c>
      <c r="C26" s="147" t="e">
        <f ca="1">Ответы_учащихся!$AX$24</f>
        <v>#REF!</v>
      </c>
      <c r="D26" s="147" t="e">
        <f ca="1">Ответы_учащихся!$AZ$24</f>
        <v>#REF!</v>
      </c>
      <c r="E26" s="144" t="e">
        <f>(IF(Ответы_учащихся!C48="",NA(),Ответы_учащихся!$AV$24))</f>
        <v>#N/A</v>
      </c>
      <c r="F26" s="144" t="e">
        <f>(IF(Ответы_учащихся!C48="",NA(),Ответы_учащихся!$AX$24))</f>
        <v>#N/A</v>
      </c>
      <c r="G26" s="144" t="e">
        <f>(IF(Ответы_учащихся!C48="",NA(),Ответы_учащихся!$AZ$24))</f>
        <v>#N/A</v>
      </c>
      <c r="H26" s="144" t="e">
        <f>IF(Ответы_учащихся!AV48="",NA(),Ответы_учащихся!AV48)</f>
        <v>#N/A</v>
      </c>
      <c r="I26" s="149" t="e">
        <f>IF(Ответы_учащихся!AX48="",NA(),Ответы_учащихся!AX48)</f>
        <v>#N/A</v>
      </c>
      <c r="J26" s="144" t="e">
        <f>IF(Ответы_учащихся!AZ48="",NA(),Ответы_учащихся!AZ48)</f>
        <v>#N/A</v>
      </c>
      <c r="K26" t="str">
        <f>IF(Ответы_учащихся!D48="УЧЕНИК НЕ ВЫПОЛНЯЛ РАБОТУ",NA(),Ответы_учащихся!C48)</f>
        <v/>
      </c>
    </row>
    <row r="27" spans="2:11" x14ac:dyDescent="0.2">
      <c r="B27" s="147">
        <v>0.6</v>
      </c>
      <c r="C27" s="147" t="e">
        <f ca="1">Ответы_учащихся!$AX$24</f>
        <v>#REF!</v>
      </c>
      <c r="D27" s="147" t="e">
        <f ca="1">Ответы_учащихся!$AZ$24</f>
        <v>#REF!</v>
      </c>
      <c r="E27" s="144" t="e">
        <f>(IF(Ответы_учащихся!C49="",NA(),Ответы_учащихся!$AV$24))</f>
        <v>#N/A</v>
      </c>
      <c r="F27" s="144" t="e">
        <f>(IF(Ответы_учащихся!C49="",NA(),Ответы_учащихся!$AX$24))</f>
        <v>#N/A</v>
      </c>
      <c r="G27" s="144" t="e">
        <f>(IF(Ответы_учащихся!C49="",NA(),Ответы_учащихся!$AZ$24))</f>
        <v>#N/A</v>
      </c>
      <c r="H27" s="144" t="e">
        <f>IF(Ответы_учащихся!AV49="",NA(),Ответы_учащихся!AV49)</f>
        <v>#N/A</v>
      </c>
      <c r="I27" s="149" t="e">
        <f>IF(Ответы_учащихся!AX49="",NA(),Ответы_учащихся!AX49)</f>
        <v>#N/A</v>
      </c>
      <c r="J27" s="144" t="e">
        <f>IF(Ответы_учащихся!AZ49="",NA(),Ответы_учащихся!AZ49)</f>
        <v>#N/A</v>
      </c>
      <c r="K27" t="str">
        <f>IF(Ответы_учащихся!D49="УЧЕНИК НЕ ВЫПОЛНЯЛ РАБОТУ",NA(),Ответы_учащихся!C49)</f>
        <v/>
      </c>
    </row>
    <row r="28" spans="2:11" x14ac:dyDescent="0.2">
      <c r="B28" s="148">
        <v>0.625</v>
      </c>
      <c r="C28" s="147" t="e">
        <f ca="1">Ответы_учащихся!$AX$24</f>
        <v>#REF!</v>
      </c>
      <c r="D28" s="147" t="e">
        <f ca="1">Ответы_учащихся!$AZ$24</f>
        <v>#REF!</v>
      </c>
      <c r="E28" s="144" t="e">
        <f>(IF(Ответы_учащихся!C50="",NA(),Ответы_учащихся!$AV$24))</f>
        <v>#N/A</v>
      </c>
      <c r="F28" s="144" t="e">
        <f>(IF(Ответы_учащихся!C50="",NA(),Ответы_учащихся!$AX$24))</f>
        <v>#N/A</v>
      </c>
      <c r="G28" s="144" t="e">
        <f>(IF(Ответы_учащихся!C50="",NA(),Ответы_учащихся!$AZ$24))</f>
        <v>#N/A</v>
      </c>
      <c r="H28" s="144" t="e">
        <f>IF(Ответы_учащихся!AV50="",NA(),Ответы_учащихся!AV50)</f>
        <v>#N/A</v>
      </c>
      <c r="I28" s="149" t="e">
        <f>IF(Ответы_учащихся!AX50="",NA(),Ответы_учащихся!AX50)</f>
        <v>#N/A</v>
      </c>
      <c r="J28" s="144" t="e">
        <f>IF(Ответы_учащихся!AZ50="",NA(),Ответы_учащихся!AZ50)</f>
        <v>#N/A</v>
      </c>
      <c r="K28" t="str">
        <f>IF(Ответы_учащихся!D50="УЧЕНИК НЕ ВЫПОЛНЯЛ РАБОТУ",NA(),Ответы_учащихся!C50)</f>
        <v/>
      </c>
    </row>
    <row r="29" spans="2:11" x14ac:dyDescent="0.2">
      <c r="B29" s="147">
        <v>0.65</v>
      </c>
      <c r="C29" s="147" t="e">
        <f ca="1">Ответы_учащихся!$AX$24</f>
        <v>#REF!</v>
      </c>
      <c r="D29" s="147" t="e">
        <f ca="1">Ответы_учащихся!$AZ$24</f>
        <v>#REF!</v>
      </c>
      <c r="E29" s="144" t="e">
        <f>(IF(Ответы_учащихся!C51="",NA(),Ответы_учащихся!$AV$24))</f>
        <v>#N/A</v>
      </c>
      <c r="F29" s="144" t="e">
        <f>(IF(Ответы_учащихся!C51="",NA(),Ответы_учащихся!$AX$24))</f>
        <v>#N/A</v>
      </c>
      <c r="G29" s="144" t="e">
        <f>(IF(Ответы_учащихся!C51="",NA(),Ответы_учащихся!$AZ$24))</f>
        <v>#N/A</v>
      </c>
      <c r="H29" s="144" t="e">
        <f>IF(Ответы_учащихся!AV51="",NA(),Ответы_учащихся!AV51)</f>
        <v>#N/A</v>
      </c>
      <c r="I29" s="149" t="e">
        <f>IF(Ответы_учащихся!AX51="",NA(),Ответы_учащихся!AX51)</f>
        <v>#N/A</v>
      </c>
      <c r="J29" s="144" t="e">
        <f>IF(Ответы_учащихся!AZ51="",NA(),Ответы_учащихся!AZ51)</f>
        <v>#N/A</v>
      </c>
      <c r="K29" t="str">
        <f>IF(Ответы_учащихся!D51="УЧЕНИК НЕ ВЫПОЛНЯЛ РАБОТУ",NA(),Ответы_учащихся!C51)</f>
        <v/>
      </c>
    </row>
    <row r="30" spans="2:11" x14ac:dyDescent="0.2">
      <c r="B30" s="148">
        <v>0.67500000000000004</v>
      </c>
      <c r="C30" s="147" t="e">
        <f ca="1">Ответы_учащихся!$AX$24</f>
        <v>#REF!</v>
      </c>
      <c r="D30" s="147" t="e">
        <f ca="1">Ответы_учащихся!$AZ$24</f>
        <v>#REF!</v>
      </c>
      <c r="E30" s="144" t="e">
        <f>(IF(Ответы_учащихся!C52="",NA(),Ответы_учащихся!$AV$24))</f>
        <v>#N/A</v>
      </c>
      <c r="F30" s="144" t="e">
        <f>(IF(Ответы_учащихся!C52="",NA(),Ответы_учащихся!$AX$24))</f>
        <v>#N/A</v>
      </c>
      <c r="G30" s="144" t="e">
        <f>(IF(Ответы_учащихся!C52="",NA(),Ответы_учащихся!$AZ$24))</f>
        <v>#N/A</v>
      </c>
      <c r="H30" s="144" t="e">
        <f>IF(Ответы_учащихся!AV52="",NA(),Ответы_учащихся!AV52)</f>
        <v>#N/A</v>
      </c>
      <c r="I30" s="149" t="e">
        <f>IF(Ответы_учащихся!AX52="",NA(),Ответы_учащихся!AX52)</f>
        <v>#N/A</v>
      </c>
      <c r="J30" s="144" t="e">
        <f>IF(Ответы_учащихся!AZ52="",NA(),Ответы_учащихся!AZ52)</f>
        <v>#N/A</v>
      </c>
      <c r="K30" t="str">
        <f>IF(Ответы_учащихся!D52="УЧЕНИК НЕ ВЫПОЛНЯЛ РАБОТУ",NA(),Ответы_учащихся!C52)</f>
        <v/>
      </c>
    </row>
    <row r="31" spans="2:11" x14ac:dyDescent="0.2">
      <c r="B31" s="147">
        <v>0.7</v>
      </c>
      <c r="C31" s="147" t="e">
        <f ca="1">Ответы_учащихся!$AX$24</f>
        <v>#REF!</v>
      </c>
      <c r="D31" s="147" t="e">
        <f ca="1">Ответы_учащихся!$AZ$24</f>
        <v>#REF!</v>
      </c>
      <c r="E31" s="144" t="e">
        <f>(IF(Ответы_учащихся!C53="",NA(),Ответы_учащихся!$AV$24))</f>
        <v>#N/A</v>
      </c>
      <c r="F31" s="144" t="e">
        <f>(IF(Ответы_учащихся!C53="",NA(),Ответы_учащихся!$AX$24))</f>
        <v>#N/A</v>
      </c>
      <c r="G31" s="144" t="e">
        <f>(IF(Ответы_учащихся!C53="",NA(),Ответы_учащихся!$AZ$24))</f>
        <v>#N/A</v>
      </c>
      <c r="H31" s="144" t="e">
        <f>IF(Ответы_учащихся!AV53="",NA(),Ответы_учащихся!AV53)</f>
        <v>#N/A</v>
      </c>
      <c r="I31" s="149" t="e">
        <f>IF(Ответы_учащихся!AX53="",NA(),Ответы_учащихся!AX53)</f>
        <v>#N/A</v>
      </c>
      <c r="J31" s="144" t="e">
        <f>IF(Ответы_учащихся!AZ53="",NA(),Ответы_учащихся!AZ53)</f>
        <v>#N/A</v>
      </c>
      <c r="K31" t="str">
        <f>IF(Ответы_учащихся!D53="УЧЕНИК НЕ ВЫПОЛНЯЛ РАБОТУ",NA(),Ответы_учащихся!C53)</f>
        <v/>
      </c>
    </row>
    <row r="32" spans="2:11" x14ac:dyDescent="0.2">
      <c r="B32" s="148">
        <v>0.72499999999999998</v>
      </c>
      <c r="C32" s="147" t="e">
        <f ca="1">Ответы_учащихся!$AX$24</f>
        <v>#REF!</v>
      </c>
      <c r="D32" s="147" t="e">
        <f ca="1">Ответы_учащихся!$AZ$24</f>
        <v>#REF!</v>
      </c>
      <c r="E32" s="144" t="e">
        <f>(IF(Ответы_учащихся!C54="",NA(),Ответы_учащихся!$AV$24))</f>
        <v>#N/A</v>
      </c>
      <c r="F32" s="144" t="e">
        <f>(IF(Ответы_учащихся!C54="",NA(),Ответы_учащихся!$AX$24))</f>
        <v>#N/A</v>
      </c>
      <c r="G32" s="144" t="e">
        <f>(IF(Ответы_учащихся!C54="",NA(),Ответы_учащихся!$AZ$24))</f>
        <v>#N/A</v>
      </c>
      <c r="H32" s="144" t="e">
        <f>IF(Ответы_учащихся!AV54="",NA(),Ответы_учащихся!AV54)</f>
        <v>#N/A</v>
      </c>
      <c r="I32" s="149" t="e">
        <f>IF(Ответы_учащихся!AX54="",NA(),Ответы_учащихся!AX54)</f>
        <v>#N/A</v>
      </c>
      <c r="J32" s="144" t="e">
        <f>IF(Ответы_учащихся!AZ54="",NA(),Ответы_учащихся!AZ54)</f>
        <v>#N/A</v>
      </c>
      <c r="K32" t="str">
        <f>IF(Ответы_учащихся!D54="УЧЕНИК НЕ ВЫПОЛНЯЛ РАБОТУ",NA(),Ответы_учащихся!C54)</f>
        <v/>
      </c>
    </row>
    <row r="33" spans="2:11" x14ac:dyDescent="0.2">
      <c r="B33" s="147">
        <v>0.75</v>
      </c>
      <c r="C33" s="147" t="e">
        <f ca="1">Ответы_учащихся!$AX$24</f>
        <v>#REF!</v>
      </c>
      <c r="D33" s="147" t="e">
        <f ca="1">Ответы_учащихся!$AZ$24</f>
        <v>#REF!</v>
      </c>
      <c r="E33" s="144" t="e">
        <f>(IF(Ответы_учащихся!C55="",NA(),Ответы_учащихся!$AV$24))</f>
        <v>#N/A</v>
      </c>
      <c r="F33" s="144" t="e">
        <f>(IF(Ответы_учащихся!C55="",NA(),Ответы_учащихся!$AX$24))</f>
        <v>#N/A</v>
      </c>
      <c r="G33" s="144" t="e">
        <f>(IF(Ответы_учащихся!C55="",NA(),Ответы_учащихся!$AZ$24))</f>
        <v>#N/A</v>
      </c>
      <c r="H33" s="144" t="e">
        <f>IF(Ответы_учащихся!AV55="",NA(),Ответы_учащихся!AV55)</f>
        <v>#N/A</v>
      </c>
      <c r="I33" s="149" t="e">
        <f>IF(Ответы_учащихся!AX55="",NA(),Ответы_учащихся!AX55)</f>
        <v>#N/A</v>
      </c>
      <c r="J33" s="144" t="e">
        <f>IF(Ответы_учащихся!AZ55="",NA(),Ответы_учащихся!AZ55)</f>
        <v>#N/A</v>
      </c>
      <c r="K33" t="str">
        <f>IF(Ответы_учащихся!D55="УЧЕНИК НЕ ВЫПОЛНЯЛ РАБОТУ",NA(),Ответы_учащихся!C55)</f>
        <v/>
      </c>
    </row>
    <row r="34" spans="2:11" x14ac:dyDescent="0.2">
      <c r="B34" s="148">
        <v>0.77500000000000002</v>
      </c>
      <c r="C34" s="147" t="e">
        <f ca="1">Ответы_учащихся!$AX$24</f>
        <v>#REF!</v>
      </c>
      <c r="D34" s="147" t="e">
        <f ca="1">Ответы_учащихся!$AZ$24</f>
        <v>#REF!</v>
      </c>
      <c r="E34" s="144" t="e">
        <f>(IF(Ответы_учащихся!C56="",NA(),Ответы_учащихся!$AV$24))</f>
        <v>#N/A</v>
      </c>
      <c r="F34" s="144" t="e">
        <f>(IF(Ответы_учащихся!C56="",NA(),Ответы_учащихся!$AX$24))</f>
        <v>#N/A</v>
      </c>
      <c r="G34" s="144" t="e">
        <f>(IF(Ответы_учащихся!C56="",NA(),Ответы_учащихся!$AZ$24))</f>
        <v>#N/A</v>
      </c>
      <c r="H34" s="144" t="e">
        <f>IF(Ответы_учащихся!AV56="",NA(),Ответы_учащихся!AV56)</f>
        <v>#N/A</v>
      </c>
      <c r="I34" s="149" t="e">
        <f>IF(Ответы_учащихся!AX56="",NA(),Ответы_учащихся!AX56)</f>
        <v>#N/A</v>
      </c>
      <c r="J34" s="144" t="e">
        <f>IF(Ответы_учащихся!AZ56="",NA(),Ответы_учащихся!AZ56)</f>
        <v>#N/A</v>
      </c>
      <c r="K34" t="str">
        <f>IF(Ответы_учащихся!D56="УЧЕНИК НЕ ВЫПОЛНЯЛ РАБОТУ",NA(),Ответы_учащихся!C56)</f>
        <v/>
      </c>
    </row>
    <row r="35" spans="2:11" x14ac:dyDescent="0.2">
      <c r="B35" s="147">
        <v>0.8</v>
      </c>
      <c r="C35" s="147" t="e">
        <f ca="1">Ответы_учащихся!$AX$24</f>
        <v>#REF!</v>
      </c>
      <c r="D35" s="147" t="e">
        <f ca="1">Ответы_учащихся!$AZ$24</f>
        <v>#REF!</v>
      </c>
      <c r="E35" s="144" t="e">
        <f>(IF(Ответы_учащихся!C57="",NA(),Ответы_учащихся!$AV$24))</f>
        <v>#N/A</v>
      </c>
      <c r="F35" s="144" t="e">
        <f>(IF(Ответы_учащихся!C57="",NA(),Ответы_учащихся!$AX$24))</f>
        <v>#N/A</v>
      </c>
      <c r="G35" s="144" t="e">
        <f>(IF(Ответы_учащихся!C57="",NA(),Ответы_учащихся!$AZ$24))</f>
        <v>#N/A</v>
      </c>
      <c r="H35" s="144" t="e">
        <f>IF(Ответы_учащихся!AV57="",NA(),Ответы_учащихся!AV57)</f>
        <v>#N/A</v>
      </c>
      <c r="I35" s="149" t="e">
        <f>IF(Ответы_учащихся!AX57="",NA(),Ответы_учащихся!AX57)</f>
        <v>#N/A</v>
      </c>
      <c r="J35" s="144" t="e">
        <f>IF(Ответы_учащихся!AZ57="",NA(),Ответы_учащихся!AZ57)</f>
        <v>#N/A</v>
      </c>
      <c r="K35" t="str">
        <f>IF(Ответы_учащихся!D57="УЧЕНИК НЕ ВЫПОЛНЯЛ РАБОТУ",NA(),Ответы_учащихся!C57)</f>
        <v/>
      </c>
    </row>
    <row r="36" spans="2:11" x14ac:dyDescent="0.2">
      <c r="B36" s="148">
        <v>0.82499999999999996</v>
      </c>
      <c r="C36" s="147" t="e">
        <f ca="1">Ответы_учащихся!$AX$24</f>
        <v>#REF!</v>
      </c>
      <c r="D36" s="147" t="e">
        <f ca="1">Ответы_учащихся!$AZ$24</f>
        <v>#REF!</v>
      </c>
      <c r="E36" s="144" t="e">
        <f>(IF(Ответы_учащихся!C58="",NA(),Ответы_учащихся!$AV$24))</f>
        <v>#N/A</v>
      </c>
      <c r="F36" s="144" t="e">
        <f>(IF(Ответы_учащихся!C58="",NA(),Ответы_учащихся!$AX$24))</f>
        <v>#N/A</v>
      </c>
      <c r="G36" s="144" t="e">
        <f>(IF(Ответы_учащихся!C58="",NA(),Ответы_учащихся!$AZ$24))</f>
        <v>#N/A</v>
      </c>
      <c r="H36" s="144" t="e">
        <f>IF(Ответы_учащихся!AV58="",NA(),Ответы_учащихся!AV58)</f>
        <v>#N/A</v>
      </c>
      <c r="I36" s="149" t="e">
        <f>IF(Ответы_учащихся!AX58="",NA(),Ответы_учащихся!AX58)</f>
        <v>#N/A</v>
      </c>
      <c r="J36" s="144" t="e">
        <f>IF(Ответы_учащихся!AZ58="",NA(),Ответы_учащихся!AZ58)</f>
        <v>#N/A</v>
      </c>
      <c r="K36" t="str">
        <f>IF(Ответы_учащихся!D58="УЧЕНИК НЕ ВЫПОЛНЯЛ РАБОТУ",NA(),Ответы_учащихся!C58)</f>
        <v/>
      </c>
    </row>
    <row r="37" spans="2:11" x14ac:dyDescent="0.2">
      <c r="B37" s="147">
        <v>0.85</v>
      </c>
      <c r="C37" s="147" t="e">
        <f ca="1">Ответы_учащихся!$AX$24</f>
        <v>#REF!</v>
      </c>
      <c r="D37" s="147" t="e">
        <f ca="1">Ответы_учащихся!$AZ$24</f>
        <v>#REF!</v>
      </c>
      <c r="E37" s="144" t="e">
        <f>(IF(Ответы_учащихся!C59="",NA(),Ответы_учащихся!$AV$24))</f>
        <v>#N/A</v>
      </c>
      <c r="F37" s="144" t="e">
        <f>(IF(Ответы_учащихся!C59="",NA(),Ответы_учащихся!$AX$24))</f>
        <v>#N/A</v>
      </c>
      <c r="G37" s="144" t="e">
        <f>(IF(Ответы_учащихся!C59="",NA(),Ответы_учащихся!$AZ$24))</f>
        <v>#N/A</v>
      </c>
      <c r="H37" s="144" t="e">
        <f>IF(Ответы_учащихся!AV59="",NA(),Ответы_учащихся!AV59)</f>
        <v>#N/A</v>
      </c>
      <c r="I37" s="149" t="e">
        <f>IF(Ответы_учащихся!AX59="",NA(),Ответы_учащихся!AX59)</f>
        <v>#N/A</v>
      </c>
      <c r="J37" s="144" t="e">
        <f>IF(Ответы_учащихся!AZ59="",NA(),Ответы_учащихся!AZ59)</f>
        <v>#N/A</v>
      </c>
      <c r="K37" t="str">
        <f>IF(Ответы_учащихся!D59="УЧЕНИК НЕ ВЫПОЛНЯЛ РАБОТУ",NA(),Ответы_учащихся!C59)</f>
        <v/>
      </c>
    </row>
    <row r="38" spans="2:11" x14ac:dyDescent="0.2">
      <c r="B38" s="148">
        <v>0.875</v>
      </c>
      <c r="C38" s="147" t="e">
        <f ca="1">Ответы_учащихся!$AX$24</f>
        <v>#REF!</v>
      </c>
      <c r="D38" s="147" t="e">
        <f ca="1">Ответы_учащихся!$AZ$24</f>
        <v>#REF!</v>
      </c>
      <c r="E38" s="144" t="e">
        <f>(IF(Ответы_учащихся!C60="",NA(),Ответы_учащихся!$AV$24))</f>
        <v>#N/A</v>
      </c>
      <c r="F38" s="144" t="e">
        <f>(IF(Ответы_учащихся!C60="",NA(),Ответы_учащихся!$AX$24))</f>
        <v>#N/A</v>
      </c>
      <c r="G38" s="144" t="e">
        <f>(IF(Ответы_учащихся!C60="",NA(),Ответы_учащихся!$AZ$24))</f>
        <v>#N/A</v>
      </c>
      <c r="H38" s="144" t="e">
        <f>IF(Ответы_учащихся!AV60="",NA(),Ответы_учащихся!AV60)</f>
        <v>#N/A</v>
      </c>
      <c r="I38" s="149" t="e">
        <f>IF(Ответы_учащихся!AX60="",NA(),Ответы_учащихся!AX60)</f>
        <v>#N/A</v>
      </c>
      <c r="J38" s="144" t="e">
        <f>IF(Ответы_учащихся!AZ60="",NA(),Ответы_учащихся!AZ60)</f>
        <v>#N/A</v>
      </c>
      <c r="K38" t="str">
        <f>IF(Ответы_учащихся!D60="УЧЕНИК НЕ ВЫПОЛНЯЛ РАБОТУ",NA(),Ответы_учащихся!C60)</f>
        <v/>
      </c>
    </row>
    <row r="39" spans="2:11" x14ac:dyDescent="0.2">
      <c r="B39" s="147">
        <v>0.9</v>
      </c>
      <c r="C39" s="147" t="e">
        <f ca="1">Ответы_учащихся!$AX$24</f>
        <v>#REF!</v>
      </c>
      <c r="D39" s="147" t="e">
        <f ca="1">Ответы_учащихся!$AZ$24</f>
        <v>#REF!</v>
      </c>
      <c r="E39" s="144" t="e">
        <f>(IF(Ответы_учащихся!C61="",NA(),Ответы_учащихся!$AV$24))</f>
        <v>#N/A</v>
      </c>
      <c r="F39" s="144" t="e">
        <f>(IF(Ответы_учащихся!C61="",NA(),Ответы_учащихся!$AX$24))</f>
        <v>#N/A</v>
      </c>
      <c r="G39" s="144" t="e">
        <f>(IF(Ответы_учащихся!C61="",NA(),Ответы_учащихся!$AZ$24))</f>
        <v>#N/A</v>
      </c>
      <c r="H39" s="144" t="e">
        <f>IF(Ответы_учащихся!AV61="",NA(),Ответы_учащихся!AV61)</f>
        <v>#N/A</v>
      </c>
      <c r="I39" s="149" t="e">
        <f>IF(Ответы_учащихся!AX61="",NA(),Ответы_учащихся!AX61)</f>
        <v>#N/A</v>
      </c>
      <c r="J39" s="144" t="e">
        <f>IF(Ответы_учащихся!AZ61="",NA(),Ответы_учащихся!AZ61)</f>
        <v>#N/A</v>
      </c>
      <c r="K39" t="str">
        <f>IF(Ответы_учащихся!D61="УЧЕНИК НЕ ВЫПОЛНЯЛ РАБОТУ",NA(),Ответы_учащихся!C61)</f>
        <v/>
      </c>
    </row>
    <row r="40" spans="2:11" x14ac:dyDescent="0.2">
      <c r="B40" s="148">
        <v>0.92500000000000004</v>
      </c>
      <c r="C40" s="147" t="e">
        <f ca="1">Ответы_учащихся!$AX$24</f>
        <v>#REF!</v>
      </c>
      <c r="D40" s="147" t="e">
        <f ca="1">Ответы_учащихся!$AZ$24</f>
        <v>#REF!</v>
      </c>
      <c r="E40" s="144" t="e">
        <f>(IF(Ответы_учащихся!C62="",NA(),Ответы_учащихся!$AV$24))</f>
        <v>#N/A</v>
      </c>
      <c r="F40" s="144" t="e">
        <f>(IF(Ответы_учащихся!C62="",NA(),Ответы_учащихся!$AX$24))</f>
        <v>#N/A</v>
      </c>
      <c r="G40" s="144" t="e">
        <f>(IF(Ответы_учащихся!C62="",NA(),Ответы_учащихся!$AZ$24))</f>
        <v>#N/A</v>
      </c>
      <c r="H40" s="144" t="e">
        <f>IF(Ответы_учащихся!AV62="",NA(),Ответы_учащихся!AV62)</f>
        <v>#N/A</v>
      </c>
      <c r="I40" s="149" t="e">
        <f>IF(Ответы_учащихся!AX62="",NA(),Ответы_учащихся!AX62)</f>
        <v>#N/A</v>
      </c>
      <c r="J40" s="144" t="e">
        <f>IF(Ответы_учащихся!AZ62="",NA(),Ответы_учащихся!AZ62)</f>
        <v>#N/A</v>
      </c>
      <c r="K40" t="str">
        <f>IF(Ответы_учащихся!D62="УЧЕНИК НЕ ВЫПОЛНЯЛ РАБОТУ",NA(),Ответы_учащихся!C62)</f>
        <v/>
      </c>
    </row>
    <row r="41" spans="2:11" x14ac:dyDescent="0.2">
      <c r="B41" s="147">
        <v>0.95</v>
      </c>
      <c r="C41" s="147" t="e">
        <f ca="1">Ответы_учащихся!$AX$24</f>
        <v>#REF!</v>
      </c>
      <c r="D41" s="147" t="e">
        <f ca="1">Ответы_учащихся!$AZ$24</f>
        <v>#REF!</v>
      </c>
      <c r="E41" s="144" t="e">
        <f>(IF(Ответы_учащихся!C63="",NA(),Ответы_учащихся!$AV$24))</f>
        <v>#N/A</v>
      </c>
      <c r="F41" s="144" t="e">
        <f>(IF(Ответы_учащихся!C63="",NA(),Ответы_учащихся!$AX$24))</f>
        <v>#N/A</v>
      </c>
      <c r="G41" s="144" t="e">
        <f>(IF(Ответы_учащихся!C63="",NA(),Ответы_учащихся!$AZ$24))</f>
        <v>#N/A</v>
      </c>
      <c r="H41" s="144" t="e">
        <f>IF(Ответы_учащихся!AV63="",NA(),Ответы_учащихся!AV63)</f>
        <v>#N/A</v>
      </c>
      <c r="I41" s="149" t="e">
        <f>IF(Ответы_учащихся!AX63="",NA(),Ответы_учащихся!AX63)</f>
        <v>#N/A</v>
      </c>
      <c r="J41" s="144" t="e">
        <f>IF(Ответы_учащихся!AZ63="",NA(),Ответы_учащихся!AZ63)</f>
        <v>#N/A</v>
      </c>
      <c r="K41" t="str">
        <f>IF(Ответы_учащихся!D63="УЧЕНИК НЕ ВЫПОЛНЯЛ РАБОТУ",NA(),Ответы_учащихся!C63)</f>
        <v/>
      </c>
    </row>
    <row r="42" spans="2:11" x14ac:dyDescent="0.2">
      <c r="B42" s="148">
        <v>0.97499999999999998</v>
      </c>
      <c r="C42" s="147" t="e">
        <f ca="1">Ответы_учащихся!$AX$24</f>
        <v>#REF!</v>
      </c>
      <c r="D42" s="147" t="e">
        <f ca="1">Ответы_учащихся!$AZ$24</f>
        <v>#REF!</v>
      </c>
      <c r="E42" s="144" t="e">
        <f>(IF(Ответы_учащихся!C64="",NA(),Ответы_учащихся!$AV$24))</f>
        <v>#N/A</v>
      </c>
      <c r="F42" s="144" t="e">
        <f>(IF(Ответы_учащихся!C64="",NA(),Ответы_учащихся!$AX$24))</f>
        <v>#N/A</v>
      </c>
      <c r="G42" s="144" t="e">
        <f>(IF(Ответы_учащихся!C64="",NA(),Ответы_учащихся!$AZ$24))</f>
        <v>#N/A</v>
      </c>
      <c r="H42" s="144" t="e">
        <f>IF(Ответы_учащихся!AV64="",NA(),Ответы_учащихся!AV64)</f>
        <v>#N/A</v>
      </c>
      <c r="I42" s="149" t="e">
        <f>IF(Ответы_учащихся!AX64="",NA(),Ответы_учащихся!AX64)</f>
        <v>#N/A</v>
      </c>
      <c r="J42" s="144" t="e">
        <f>IF(Ответы_учащихся!AZ64="",NA(),Ответы_учащихся!AZ64)</f>
        <v>#N/A</v>
      </c>
      <c r="K42" t="str">
        <f>IF(Ответы_учащихся!D64="УЧЕНИК НЕ ВЫПОЛНЯЛ РАБОТУ",NA(),Ответы_учащихся!C64)</f>
        <v/>
      </c>
    </row>
    <row r="43" spans="2:11" x14ac:dyDescent="0.2">
      <c r="B43" s="147">
        <v>1</v>
      </c>
      <c r="C43" s="147" t="e">
        <f ca="1">Ответы_учащихся!$AX$24</f>
        <v>#REF!</v>
      </c>
      <c r="D43" s="147" t="e">
        <f ca="1">Ответы_учащихся!$AZ$24</f>
        <v>#REF!</v>
      </c>
      <c r="E43" s="144"/>
      <c r="F43" s="144"/>
      <c r="G43" s="144"/>
      <c r="H43" s="144"/>
      <c r="I43" s="149"/>
      <c r="J43" s="144"/>
    </row>
  </sheetData>
  <sheetProtection password="C621" sheet="1" objects="1" scenarios="1"/>
  <mergeCells count="1">
    <mergeCell ref="B1:D1"/>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FF00"/>
    <pageSetUpPr fitToPage="1"/>
  </sheetPr>
  <dimension ref="A1:O95"/>
  <sheetViews>
    <sheetView zoomScaleNormal="100" workbookViewId="0">
      <selection activeCell="B7" sqref="B7:F7"/>
    </sheetView>
  </sheetViews>
  <sheetFormatPr defaultRowHeight="12.75" x14ac:dyDescent="0.2"/>
  <cols>
    <col min="1" max="1" width="31.85546875" style="211" customWidth="1"/>
    <col min="2" max="2" width="13.28515625" customWidth="1"/>
    <col min="3" max="3" width="10.85546875" customWidth="1"/>
    <col min="5" max="5" width="16.5703125" customWidth="1"/>
    <col min="7" max="7" width="12" customWidth="1"/>
    <col min="8" max="8" width="14.85546875" customWidth="1"/>
    <col min="10" max="10" width="13.42578125" customWidth="1"/>
    <col min="16" max="16" width="12.42578125" customWidth="1"/>
    <col min="17" max="17" width="58.140625" customWidth="1"/>
    <col min="18" max="18" width="44.5703125" customWidth="1"/>
    <col min="19" max="19" width="31.28515625" customWidth="1"/>
    <col min="20" max="20" width="27.85546875" customWidth="1"/>
    <col min="21" max="21" width="37.7109375" customWidth="1"/>
    <col min="257" max="257" width="28.85546875" customWidth="1"/>
    <col min="258" max="258" width="13.28515625" customWidth="1"/>
    <col min="259" max="259" width="10.85546875" customWidth="1"/>
    <col min="261" max="261" width="16.5703125" customWidth="1"/>
    <col min="263" max="263" width="12" customWidth="1"/>
    <col min="264" max="264" width="14.85546875" customWidth="1"/>
    <col min="266" max="266" width="13.42578125" customWidth="1"/>
    <col min="272" max="272" width="12.42578125" customWidth="1"/>
    <col min="273" max="273" width="58.140625" customWidth="1"/>
    <col min="274" max="274" width="44.5703125" customWidth="1"/>
    <col min="275" max="275" width="31.28515625" customWidth="1"/>
    <col min="276" max="276" width="27.85546875" customWidth="1"/>
    <col min="277" max="277" width="37.7109375" customWidth="1"/>
    <col min="513" max="513" width="28.85546875" customWidth="1"/>
    <col min="514" max="514" width="13.28515625" customWidth="1"/>
    <col min="515" max="515" width="10.85546875" customWidth="1"/>
    <col min="517" max="517" width="16.5703125" customWidth="1"/>
    <col min="519" max="519" width="12" customWidth="1"/>
    <col min="520" max="520" width="14.85546875" customWidth="1"/>
    <col min="522" max="522" width="13.42578125" customWidth="1"/>
    <col min="528" max="528" width="12.42578125" customWidth="1"/>
    <col min="529" max="529" width="58.140625" customWidth="1"/>
    <col min="530" max="530" width="44.5703125" customWidth="1"/>
    <col min="531" max="531" width="31.28515625" customWidth="1"/>
    <col min="532" max="532" width="27.85546875" customWidth="1"/>
    <col min="533" max="533" width="37.7109375" customWidth="1"/>
    <col min="769" max="769" width="28.85546875" customWidth="1"/>
    <col min="770" max="770" width="13.28515625" customWidth="1"/>
    <col min="771" max="771" width="10.85546875" customWidth="1"/>
    <col min="773" max="773" width="16.5703125" customWidth="1"/>
    <col min="775" max="775" width="12" customWidth="1"/>
    <col min="776" max="776" width="14.85546875" customWidth="1"/>
    <col min="778" max="778" width="13.42578125" customWidth="1"/>
    <col min="784" max="784" width="12.42578125" customWidth="1"/>
    <col min="785" max="785" width="58.140625" customWidth="1"/>
    <col min="786" max="786" width="44.5703125" customWidth="1"/>
    <col min="787" max="787" width="31.28515625" customWidth="1"/>
    <col min="788" max="788" width="27.85546875" customWidth="1"/>
    <col min="789" max="789" width="37.7109375" customWidth="1"/>
    <col min="1025" max="1025" width="28.85546875" customWidth="1"/>
    <col min="1026" max="1026" width="13.28515625" customWidth="1"/>
    <col min="1027" max="1027" width="10.85546875" customWidth="1"/>
    <col min="1029" max="1029" width="16.5703125" customWidth="1"/>
    <col min="1031" max="1031" width="12" customWidth="1"/>
    <col min="1032" max="1032" width="14.85546875" customWidth="1"/>
    <col min="1034" max="1034" width="13.42578125" customWidth="1"/>
    <col min="1040" max="1040" width="12.42578125" customWidth="1"/>
    <col min="1041" max="1041" width="58.140625" customWidth="1"/>
    <col min="1042" max="1042" width="44.5703125" customWidth="1"/>
    <col min="1043" max="1043" width="31.28515625" customWidth="1"/>
    <col min="1044" max="1044" width="27.85546875" customWidth="1"/>
    <col min="1045" max="1045" width="37.7109375" customWidth="1"/>
    <col min="1281" max="1281" width="28.85546875" customWidth="1"/>
    <col min="1282" max="1282" width="13.28515625" customWidth="1"/>
    <col min="1283" max="1283" width="10.85546875" customWidth="1"/>
    <col min="1285" max="1285" width="16.5703125" customWidth="1"/>
    <col min="1287" max="1287" width="12" customWidth="1"/>
    <col min="1288" max="1288" width="14.85546875" customWidth="1"/>
    <col min="1290" max="1290" width="13.42578125" customWidth="1"/>
    <col min="1296" max="1296" width="12.42578125" customWidth="1"/>
    <col min="1297" max="1297" width="58.140625" customWidth="1"/>
    <col min="1298" max="1298" width="44.5703125" customWidth="1"/>
    <col min="1299" max="1299" width="31.28515625" customWidth="1"/>
    <col min="1300" max="1300" width="27.85546875" customWidth="1"/>
    <col min="1301" max="1301" width="37.7109375" customWidth="1"/>
    <col min="1537" max="1537" width="28.85546875" customWidth="1"/>
    <col min="1538" max="1538" width="13.28515625" customWidth="1"/>
    <col min="1539" max="1539" width="10.85546875" customWidth="1"/>
    <col min="1541" max="1541" width="16.5703125" customWidth="1"/>
    <col min="1543" max="1543" width="12" customWidth="1"/>
    <col min="1544" max="1544" width="14.85546875" customWidth="1"/>
    <col min="1546" max="1546" width="13.42578125" customWidth="1"/>
    <col min="1552" max="1552" width="12.42578125" customWidth="1"/>
    <col min="1553" max="1553" width="58.140625" customWidth="1"/>
    <col min="1554" max="1554" width="44.5703125" customWidth="1"/>
    <col min="1555" max="1555" width="31.28515625" customWidth="1"/>
    <col min="1556" max="1556" width="27.85546875" customWidth="1"/>
    <col min="1557" max="1557" width="37.7109375" customWidth="1"/>
    <col min="1793" max="1793" width="28.85546875" customWidth="1"/>
    <col min="1794" max="1794" width="13.28515625" customWidth="1"/>
    <col min="1795" max="1795" width="10.85546875" customWidth="1"/>
    <col min="1797" max="1797" width="16.5703125" customWidth="1"/>
    <col min="1799" max="1799" width="12" customWidth="1"/>
    <col min="1800" max="1800" width="14.85546875" customWidth="1"/>
    <col min="1802" max="1802" width="13.42578125" customWidth="1"/>
    <col min="1808" max="1808" width="12.42578125" customWidth="1"/>
    <col min="1809" max="1809" width="58.140625" customWidth="1"/>
    <col min="1810" max="1810" width="44.5703125" customWidth="1"/>
    <col min="1811" max="1811" width="31.28515625" customWidth="1"/>
    <col min="1812" max="1812" width="27.85546875" customWidth="1"/>
    <col min="1813" max="1813" width="37.7109375" customWidth="1"/>
    <col min="2049" max="2049" width="28.85546875" customWidth="1"/>
    <col min="2050" max="2050" width="13.28515625" customWidth="1"/>
    <col min="2051" max="2051" width="10.85546875" customWidth="1"/>
    <col min="2053" max="2053" width="16.5703125" customWidth="1"/>
    <col min="2055" max="2055" width="12" customWidth="1"/>
    <col min="2056" max="2056" width="14.85546875" customWidth="1"/>
    <col min="2058" max="2058" width="13.42578125" customWidth="1"/>
    <col min="2064" max="2064" width="12.42578125" customWidth="1"/>
    <col min="2065" max="2065" width="58.140625" customWidth="1"/>
    <col min="2066" max="2066" width="44.5703125" customWidth="1"/>
    <col min="2067" max="2067" width="31.28515625" customWidth="1"/>
    <col min="2068" max="2068" width="27.85546875" customWidth="1"/>
    <col min="2069" max="2069" width="37.7109375" customWidth="1"/>
    <col min="2305" max="2305" width="28.85546875" customWidth="1"/>
    <col min="2306" max="2306" width="13.28515625" customWidth="1"/>
    <col min="2307" max="2307" width="10.85546875" customWidth="1"/>
    <col min="2309" max="2309" width="16.5703125" customWidth="1"/>
    <col min="2311" max="2311" width="12" customWidth="1"/>
    <col min="2312" max="2312" width="14.85546875" customWidth="1"/>
    <col min="2314" max="2314" width="13.42578125" customWidth="1"/>
    <col min="2320" max="2320" width="12.42578125" customWidth="1"/>
    <col min="2321" max="2321" width="58.140625" customWidth="1"/>
    <col min="2322" max="2322" width="44.5703125" customWidth="1"/>
    <col min="2323" max="2323" width="31.28515625" customWidth="1"/>
    <col min="2324" max="2324" width="27.85546875" customWidth="1"/>
    <col min="2325" max="2325" width="37.7109375" customWidth="1"/>
    <col min="2561" max="2561" width="28.85546875" customWidth="1"/>
    <col min="2562" max="2562" width="13.28515625" customWidth="1"/>
    <col min="2563" max="2563" width="10.85546875" customWidth="1"/>
    <col min="2565" max="2565" width="16.5703125" customWidth="1"/>
    <col min="2567" max="2567" width="12" customWidth="1"/>
    <col min="2568" max="2568" width="14.85546875" customWidth="1"/>
    <col min="2570" max="2570" width="13.42578125" customWidth="1"/>
    <col min="2576" max="2576" width="12.42578125" customWidth="1"/>
    <col min="2577" max="2577" width="58.140625" customWidth="1"/>
    <col min="2578" max="2578" width="44.5703125" customWidth="1"/>
    <col min="2579" max="2579" width="31.28515625" customWidth="1"/>
    <col min="2580" max="2580" width="27.85546875" customWidth="1"/>
    <col min="2581" max="2581" width="37.7109375" customWidth="1"/>
    <col min="2817" max="2817" width="28.85546875" customWidth="1"/>
    <col min="2818" max="2818" width="13.28515625" customWidth="1"/>
    <col min="2819" max="2819" width="10.85546875" customWidth="1"/>
    <col min="2821" max="2821" width="16.5703125" customWidth="1"/>
    <col min="2823" max="2823" width="12" customWidth="1"/>
    <col min="2824" max="2824" width="14.85546875" customWidth="1"/>
    <col min="2826" max="2826" width="13.42578125" customWidth="1"/>
    <col min="2832" max="2832" width="12.42578125" customWidth="1"/>
    <col min="2833" max="2833" width="58.140625" customWidth="1"/>
    <col min="2834" max="2834" width="44.5703125" customWidth="1"/>
    <col min="2835" max="2835" width="31.28515625" customWidth="1"/>
    <col min="2836" max="2836" width="27.85546875" customWidth="1"/>
    <col min="2837" max="2837" width="37.7109375" customWidth="1"/>
    <col min="3073" max="3073" width="28.85546875" customWidth="1"/>
    <col min="3074" max="3074" width="13.28515625" customWidth="1"/>
    <col min="3075" max="3075" width="10.85546875" customWidth="1"/>
    <col min="3077" max="3077" width="16.5703125" customWidth="1"/>
    <col min="3079" max="3079" width="12" customWidth="1"/>
    <col min="3080" max="3080" width="14.85546875" customWidth="1"/>
    <col min="3082" max="3082" width="13.42578125" customWidth="1"/>
    <col min="3088" max="3088" width="12.42578125" customWidth="1"/>
    <col min="3089" max="3089" width="58.140625" customWidth="1"/>
    <col min="3090" max="3090" width="44.5703125" customWidth="1"/>
    <col min="3091" max="3091" width="31.28515625" customWidth="1"/>
    <col min="3092" max="3092" width="27.85546875" customWidth="1"/>
    <col min="3093" max="3093" width="37.7109375" customWidth="1"/>
    <col min="3329" max="3329" width="28.85546875" customWidth="1"/>
    <col min="3330" max="3330" width="13.28515625" customWidth="1"/>
    <col min="3331" max="3331" width="10.85546875" customWidth="1"/>
    <col min="3333" max="3333" width="16.5703125" customWidth="1"/>
    <col min="3335" max="3335" width="12" customWidth="1"/>
    <col min="3336" max="3336" width="14.85546875" customWidth="1"/>
    <col min="3338" max="3338" width="13.42578125" customWidth="1"/>
    <col min="3344" max="3344" width="12.42578125" customWidth="1"/>
    <col min="3345" max="3345" width="58.140625" customWidth="1"/>
    <col min="3346" max="3346" width="44.5703125" customWidth="1"/>
    <col min="3347" max="3347" width="31.28515625" customWidth="1"/>
    <col min="3348" max="3348" width="27.85546875" customWidth="1"/>
    <col min="3349" max="3349" width="37.7109375" customWidth="1"/>
    <col min="3585" max="3585" width="28.85546875" customWidth="1"/>
    <col min="3586" max="3586" width="13.28515625" customWidth="1"/>
    <col min="3587" max="3587" width="10.85546875" customWidth="1"/>
    <col min="3589" max="3589" width="16.5703125" customWidth="1"/>
    <col min="3591" max="3591" width="12" customWidth="1"/>
    <col min="3592" max="3592" width="14.85546875" customWidth="1"/>
    <col min="3594" max="3594" width="13.42578125" customWidth="1"/>
    <col min="3600" max="3600" width="12.42578125" customWidth="1"/>
    <col min="3601" max="3601" width="58.140625" customWidth="1"/>
    <col min="3602" max="3602" width="44.5703125" customWidth="1"/>
    <col min="3603" max="3603" width="31.28515625" customWidth="1"/>
    <col min="3604" max="3604" width="27.85546875" customWidth="1"/>
    <col min="3605" max="3605" width="37.7109375" customWidth="1"/>
    <col min="3841" max="3841" width="28.85546875" customWidth="1"/>
    <col min="3842" max="3842" width="13.28515625" customWidth="1"/>
    <col min="3843" max="3843" width="10.85546875" customWidth="1"/>
    <col min="3845" max="3845" width="16.5703125" customWidth="1"/>
    <col min="3847" max="3847" width="12" customWidth="1"/>
    <col min="3848" max="3848" width="14.85546875" customWidth="1"/>
    <col min="3850" max="3850" width="13.42578125" customWidth="1"/>
    <col min="3856" max="3856" width="12.42578125" customWidth="1"/>
    <col min="3857" max="3857" width="58.140625" customWidth="1"/>
    <col min="3858" max="3858" width="44.5703125" customWidth="1"/>
    <col min="3859" max="3859" width="31.28515625" customWidth="1"/>
    <col min="3860" max="3860" width="27.85546875" customWidth="1"/>
    <col min="3861" max="3861" width="37.7109375" customWidth="1"/>
    <col min="4097" max="4097" width="28.85546875" customWidth="1"/>
    <col min="4098" max="4098" width="13.28515625" customWidth="1"/>
    <col min="4099" max="4099" width="10.85546875" customWidth="1"/>
    <col min="4101" max="4101" width="16.5703125" customWidth="1"/>
    <col min="4103" max="4103" width="12" customWidth="1"/>
    <col min="4104" max="4104" width="14.85546875" customWidth="1"/>
    <col min="4106" max="4106" width="13.42578125" customWidth="1"/>
    <col min="4112" max="4112" width="12.42578125" customWidth="1"/>
    <col min="4113" max="4113" width="58.140625" customWidth="1"/>
    <col min="4114" max="4114" width="44.5703125" customWidth="1"/>
    <col min="4115" max="4115" width="31.28515625" customWidth="1"/>
    <col min="4116" max="4116" width="27.85546875" customWidth="1"/>
    <col min="4117" max="4117" width="37.7109375" customWidth="1"/>
    <col min="4353" max="4353" width="28.85546875" customWidth="1"/>
    <col min="4354" max="4354" width="13.28515625" customWidth="1"/>
    <col min="4355" max="4355" width="10.85546875" customWidth="1"/>
    <col min="4357" max="4357" width="16.5703125" customWidth="1"/>
    <col min="4359" max="4359" width="12" customWidth="1"/>
    <col min="4360" max="4360" width="14.85546875" customWidth="1"/>
    <col min="4362" max="4362" width="13.42578125" customWidth="1"/>
    <col min="4368" max="4368" width="12.42578125" customWidth="1"/>
    <col min="4369" max="4369" width="58.140625" customWidth="1"/>
    <col min="4370" max="4370" width="44.5703125" customWidth="1"/>
    <col min="4371" max="4371" width="31.28515625" customWidth="1"/>
    <col min="4372" max="4372" width="27.85546875" customWidth="1"/>
    <col min="4373" max="4373" width="37.7109375" customWidth="1"/>
    <col min="4609" max="4609" width="28.85546875" customWidth="1"/>
    <col min="4610" max="4610" width="13.28515625" customWidth="1"/>
    <col min="4611" max="4611" width="10.85546875" customWidth="1"/>
    <col min="4613" max="4613" width="16.5703125" customWidth="1"/>
    <col min="4615" max="4615" width="12" customWidth="1"/>
    <col min="4616" max="4616" width="14.85546875" customWidth="1"/>
    <col min="4618" max="4618" width="13.42578125" customWidth="1"/>
    <col min="4624" max="4624" width="12.42578125" customWidth="1"/>
    <col min="4625" max="4625" width="58.140625" customWidth="1"/>
    <col min="4626" max="4626" width="44.5703125" customWidth="1"/>
    <col min="4627" max="4627" width="31.28515625" customWidth="1"/>
    <col min="4628" max="4628" width="27.85546875" customWidth="1"/>
    <col min="4629" max="4629" width="37.7109375" customWidth="1"/>
    <col min="4865" max="4865" width="28.85546875" customWidth="1"/>
    <col min="4866" max="4866" width="13.28515625" customWidth="1"/>
    <col min="4867" max="4867" width="10.85546875" customWidth="1"/>
    <col min="4869" max="4869" width="16.5703125" customWidth="1"/>
    <col min="4871" max="4871" width="12" customWidth="1"/>
    <col min="4872" max="4872" width="14.85546875" customWidth="1"/>
    <col min="4874" max="4874" width="13.42578125" customWidth="1"/>
    <col min="4880" max="4880" width="12.42578125" customWidth="1"/>
    <col min="4881" max="4881" width="58.140625" customWidth="1"/>
    <col min="4882" max="4882" width="44.5703125" customWidth="1"/>
    <col min="4883" max="4883" width="31.28515625" customWidth="1"/>
    <col min="4884" max="4884" width="27.85546875" customWidth="1"/>
    <col min="4885" max="4885" width="37.7109375" customWidth="1"/>
    <col min="5121" max="5121" width="28.85546875" customWidth="1"/>
    <col min="5122" max="5122" width="13.28515625" customWidth="1"/>
    <col min="5123" max="5123" width="10.85546875" customWidth="1"/>
    <col min="5125" max="5125" width="16.5703125" customWidth="1"/>
    <col min="5127" max="5127" width="12" customWidth="1"/>
    <col min="5128" max="5128" width="14.85546875" customWidth="1"/>
    <col min="5130" max="5130" width="13.42578125" customWidth="1"/>
    <col min="5136" max="5136" width="12.42578125" customWidth="1"/>
    <col min="5137" max="5137" width="58.140625" customWidth="1"/>
    <col min="5138" max="5138" width="44.5703125" customWidth="1"/>
    <col min="5139" max="5139" width="31.28515625" customWidth="1"/>
    <col min="5140" max="5140" width="27.85546875" customWidth="1"/>
    <col min="5141" max="5141" width="37.7109375" customWidth="1"/>
    <col min="5377" max="5377" width="28.85546875" customWidth="1"/>
    <col min="5378" max="5378" width="13.28515625" customWidth="1"/>
    <col min="5379" max="5379" width="10.85546875" customWidth="1"/>
    <col min="5381" max="5381" width="16.5703125" customWidth="1"/>
    <col min="5383" max="5383" width="12" customWidth="1"/>
    <col min="5384" max="5384" width="14.85546875" customWidth="1"/>
    <col min="5386" max="5386" width="13.42578125" customWidth="1"/>
    <col min="5392" max="5392" width="12.42578125" customWidth="1"/>
    <col min="5393" max="5393" width="58.140625" customWidth="1"/>
    <col min="5394" max="5394" width="44.5703125" customWidth="1"/>
    <col min="5395" max="5395" width="31.28515625" customWidth="1"/>
    <col min="5396" max="5396" width="27.85546875" customWidth="1"/>
    <col min="5397" max="5397" width="37.7109375" customWidth="1"/>
    <col min="5633" max="5633" width="28.85546875" customWidth="1"/>
    <col min="5634" max="5634" width="13.28515625" customWidth="1"/>
    <col min="5635" max="5635" width="10.85546875" customWidth="1"/>
    <col min="5637" max="5637" width="16.5703125" customWidth="1"/>
    <col min="5639" max="5639" width="12" customWidth="1"/>
    <col min="5640" max="5640" width="14.85546875" customWidth="1"/>
    <col min="5642" max="5642" width="13.42578125" customWidth="1"/>
    <col min="5648" max="5648" width="12.42578125" customWidth="1"/>
    <col min="5649" max="5649" width="58.140625" customWidth="1"/>
    <col min="5650" max="5650" width="44.5703125" customWidth="1"/>
    <col min="5651" max="5651" width="31.28515625" customWidth="1"/>
    <col min="5652" max="5652" width="27.85546875" customWidth="1"/>
    <col min="5653" max="5653" width="37.7109375" customWidth="1"/>
    <col min="5889" max="5889" width="28.85546875" customWidth="1"/>
    <col min="5890" max="5890" width="13.28515625" customWidth="1"/>
    <col min="5891" max="5891" width="10.85546875" customWidth="1"/>
    <col min="5893" max="5893" width="16.5703125" customWidth="1"/>
    <col min="5895" max="5895" width="12" customWidth="1"/>
    <col min="5896" max="5896" width="14.85546875" customWidth="1"/>
    <col min="5898" max="5898" width="13.42578125" customWidth="1"/>
    <col min="5904" max="5904" width="12.42578125" customWidth="1"/>
    <col min="5905" max="5905" width="58.140625" customWidth="1"/>
    <col min="5906" max="5906" width="44.5703125" customWidth="1"/>
    <col min="5907" max="5907" width="31.28515625" customWidth="1"/>
    <col min="5908" max="5908" width="27.85546875" customWidth="1"/>
    <col min="5909" max="5909" width="37.7109375" customWidth="1"/>
    <col min="6145" max="6145" width="28.85546875" customWidth="1"/>
    <col min="6146" max="6146" width="13.28515625" customWidth="1"/>
    <col min="6147" max="6147" width="10.85546875" customWidth="1"/>
    <col min="6149" max="6149" width="16.5703125" customWidth="1"/>
    <col min="6151" max="6151" width="12" customWidth="1"/>
    <col min="6152" max="6152" width="14.85546875" customWidth="1"/>
    <col min="6154" max="6154" width="13.42578125" customWidth="1"/>
    <col min="6160" max="6160" width="12.42578125" customWidth="1"/>
    <col min="6161" max="6161" width="58.140625" customWidth="1"/>
    <col min="6162" max="6162" width="44.5703125" customWidth="1"/>
    <col min="6163" max="6163" width="31.28515625" customWidth="1"/>
    <col min="6164" max="6164" width="27.85546875" customWidth="1"/>
    <col min="6165" max="6165" width="37.7109375" customWidth="1"/>
    <col min="6401" max="6401" width="28.85546875" customWidth="1"/>
    <col min="6402" max="6402" width="13.28515625" customWidth="1"/>
    <col min="6403" max="6403" width="10.85546875" customWidth="1"/>
    <col min="6405" max="6405" width="16.5703125" customWidth="1"/>
    <col min="6407" max="6407" width="12" customWidth="1"/>
    <col min="6408" max="6408" width="14.85546875" customWidth="1"/>
    <col min="6410" max="6410" width="13.42578125" customWidth="1"/>
    <col min="6416" max="6416" width="12.42578125" customWidth="1"/>
    <col min="6417" max="6417" width="58.140625" customWidth="1"/>
    <col min="6418" max="6418" width="44.5703125" customWidth="1"/>
    <col min="6419" max="6419" width="31.28515625" customWidth="1"/>
    <col min="6420" max="6420" width="27.85546875" customWidth="1"/>
    <col min="6421" max="6421" width="37.7109375" customWidth="1"/>
    <col min="6657" max="6657" width="28.85546875" customWidth="1"/>
    <col min="6658" max="6658" width="13.28515625" customWidth="1"/>
    <col min="6659" max="6659" width="10.85546875" customWidth="1"/>
    <col min="6661" max="6661" width="16.5703125" customWidth="1"/>
    <col min="6663" max="6663" width="12" customWidth="1"/>
    <col min="6664" max="6664" width="14.85546875" customWidth="1"/>
    <col min="6666" max="6666" width="13.42578125" customWidth="1"/>
    <col min="6672" max="6672" width="12.42578125" customWidth="1"/>
    <col min="6673" max="6673" width="58.140625" customWidth="1"/>
    <col min="6674" max="6674" width="44.5703125" customWidth="1"/>
    <col min="6675" max="6675" width="31.28515625" customWidth="1"/>
    <col min="6676" max="6676" width="27.85546875" customWidth="1"/>
    <col min="6677" max="6677" width="37.7109375" customWidth="1"/>
    <col min="6913" max="6913" width="28.85546875" customWidth="1"/>
    <col min="6914" max="6914" width="13.28515625" customWidth="1"/>
    <col min="6915" max="6915" width="10.85546875" customWidth="1"/>
    <col min="6917" max="6917" width="16.5703125" customWidth="1"/>
    <col min="6919" max="6919" width="12" customWidth="1"/>
    <col min="6920" max="6920" width="14.85546875" customWidth="1"/>
    <col min="6922" max="6922" width="13.42578125" customWidth="1"/>
    <col min="6928" max="6928" width="12.42578125" customWidth="1"/>
    <col min="6929" max="6929" width="58.140625" customWidth="1"/>
    <col min="6930" max="6930" width="44.5703125" customWidth="1"/>
    <col min="6931" max="6931" width="31.28515625" customWidth="1"/>
    <col min="6932" max="6932" width="27.85546875" customWidth="1"/>
    <col min="6933" max="6933" width="37.7109375" customWidth="1"/>
    <col min="7169" max="7169" width="28.85546875" customWidth="1"/>
    <col min="7170" max="7170" width="13.28515625" customWidth="1"/>
    <col min="7171" max="7171" width="10.85546875" customWidth="1"/>
    <col min="7173" max="7173" width="16.5703125" customWidth="1"/>
    <col min="7175" max="7175" width="12" customWidth="1"/>
    <col min="7176" max="7176" width="14.85546875" customWidth="1"/>
    <col min="7178" max="7178" width="13.42578125" customWidth="1"/>
    <col min="7184" max="7184" width="12.42578125" customWidth="1"/>
    <col min="7185" max="7185" width="58.140625" customWidth="1"/>
    <col min="7186" max="7186" width="44.5703125" customWidth="1"/>
    <col min="7187" max="7187" width="31.28515625" customWidth="1"/>
    <col min="7188" max="7188" width="27.85546875" customWidth="1"/>
    <col min="7189" max="7189" width="37.7109375" customWidth="1"/>
    <col min="7425" max="7425" width="28.85546875" customWidth="1"/>
    <col min="7426" max="7426" width="13.28515625" customWidth="1"/>
    <col min="7427" max="7427" width="10.85546875" customWidth="1"/>
    <col min="7429" max="7429" width="16.5703125" customWidth="1"/>
    <col min="7431" max="7431" width="12" customWidth="1"/>
    <col min="7432" max="7432" width="14.85546875" customWidth="1"/>
    <col min="7434" max="7434" width="13.42578125" customWidth="1"/>
    <col min="7440" max="7440" width="12.42578125" customWidth="1"/>
    <col min="7441" max="7441" width="58.140625" customWidth="1"/>
    <col min="7442" max="7442" width="44.5703125" customWidth="1"/>
    <col min="7443" max="7443" width="31.28515625" customWidth="1"/>
    <col min="7444" max="7444" width="27.85546875" customWidth="1"/>
    <col min="7445" max="7445" width="37.7109375" customWidth="1"/>
    <col min="7681" max="7681" width="28.85546875" customWidth="1"/>
    <col min="7682" max="7682" width="13.28515625" customWidth="1"/>
    <col min="7683" max="7683" width="10.85546875" customWidth="1"/>
    <col min="7685" max="7685" width="16.5703125" customWidth="1"/>
    <col min="7687" max="7687" width="12" customWidth="1"/>
    <col min="7688" max="7688" width="14.85546875" customWidth="1"/>
    <col min="7690" max="7690" width="13.42578125" customWidth="1"/>
    <col min="7696" max="7696" width="12.42578125" customWidth="1"/>
    <col min="7697" max="7697" width="58.140625" customWidth="1"/>
    <col min="7698" max="7698" width="44.5703125" customWidth="1"/>
    <col min="7699" max="7699" width="31.28515625" customWidth="1"/>
    <col min="7700" max="7700" width="27.85546875" customWidth="1"/>
    <col min="7701" max="7701" width="37.7109375" customWidth="1"/>
    <col min="7937" max="7937" width="28.85546875" customWidth="1"/>
    <col min="7938" max="7938" width="13.28515625" customWidth="1"/>
    <col min="7939" max="7939" width="10.85546875" customWidth="1"/>
    <col min="7941" max="7941" width="16.5703125" customWidth="1"/>
    <col min="7943" max="7943" width="12" customWidth="1"/>
    <col min="7944" max="7944" width="14.85546875" customWidth="1"/>
    <col min="7946" max="7946" width="13.42578125" customWidth="1"/>
    <col min="7952" max="7952" width="12.42578125" customWidth="1"/>
    <col min="7953" max="7953" width="58.140625" customWidth="1"/>
    <col min="7954" max="7954" width="44.5703125" customWidth="1"/>
    <col min="7955" max="7955" width="31.28515625" customWidth="1"/>
    <col min="7956" max="7956" width="27.85546875" customWidth="1"/>
    <col min="7957" max="7957" width="37.7109375" customWidth="1"/>
    <col min="8193" max="8193" width="28.85546875" customWidth="1"/>
    <col min="8194" max="8194" width="13.28515625" customWidth="1"/>
    <col min="8195" max="8195" width="10.85546875" customWidth="1"/>
    <col min="8197" max="8197" width="16.5703125" customWidth="1"/>
    <col min="8199" max="8199" width="12" customWidth="1"/>
    <col min="8200" max="8200" width="14.85546875" customWidth="1"/>
    <col min="8202" max="8202" width="13.42578125" customWidth="1"/>
    <col min="8208" max="8208" width="12.42578125" customWidth="1"/>
    <col min="8209" max="8209" width="58.140625" customWidth="1"/>
    <col min="8210" max="8210" width="44.5703125" customWidth="1"/>
    <col min="8211" max="8211" width="31.28515625" customWidth="1"/>
    <col min="8212" max="8212" width="27.85546875" customWidth="1"/>
    <col min="8213" max="8213" width="37.7109375" customWidth="1"/>
    <col min="8449" max="8449" width="28.85546875" customWidth="1"/>
    <col min="8450" max="8450" width="13.28515625" customWidth="1"/>
    <col min="8451" max="8451" width="10.85546875" customWidth="1"/>
    <col min="8453" max="8453" width="16.5703125" customWidth="1"/>
    <col min="8455" max="8455" width="12" customWidth="1"/>
    <col min="8456" max="8456" width="14.85546875" customWidth="1"/>
    <col min="8458" max="8458" width="13.42578125" customWidth="1"/>
    <col min="8464" max="8464" width="12.42578125" customWidth="1"/>
    <col min="8465" max="8465" width="58.140625" customWidth="1"/>
    <col min="8466" max="8466" width="44.5703125" customWidth="1"/>
    <col min="8467" max="8467" width="31.28515625" customWidth="1"/>
    <col min="8468" max="8468" width="27.85546875" customWidth="1"/>
    <col min="8469" max="8469" width="37.7109375" customWidth="1"/>
    <col min="8705" max="8705" width="28.85546875" customWidth="1"/>
    <col min="8706" max="8706" width="13.28515625" customWidth="1"/>
    <col min="8707" max="8707" width="10.85546875" customWidth="1"/>
    <col min="8709" max="8709" width="16.5703125" customWidth="1"/>
    <col min="8711" max="8711" width="12" customWidth="1"/>
    <col min="8712" max="8712" width="14.85546875" customWidth="1"/>
    <col min="8714" max="8714" width="13.42578125" customWidth="1"/>
    <col min="8720" max="8720" width="12.42578125" customWidth="1"/>
    <col min="8721" max="8721" width="58.140625" customWidth="1"/>
    <col min="8722" max="8722" width="44.5703125" customWidth="1"/>
    <col min="8723" max="8723" width="31.28515625" customWidth="1"/>
    <col min="8724" max="8724" width="27.85546875" customWidth="1"/>
    <col min="8725" max="8725" width="37.7109375" customWidth="1"/>
    <col min="8961" max="8961" width="28.85546875" customWidth="1"/>
    <col min="8962" max="8962" width="13.28515625" customWidth="1"/>
    <col min="8963" max="8963" width="10.85546875" customWidth="1"/>
    <col min="8965" max="8965" width="16.5703125" customWidth="1"/>
    <col min="8967" max="8967" width="12" customWidth="1"/>
    <col min="8968" max="8968" width="14.85546875" customWidth="1"/>
    <col min="8970" max="8970" width="13.42578125" customWidth="1"/>
    <col min="8976" max="8976" width="12.42578125" customWidth="1"/>
    <col min="8977" max="8977" width="58.140625" customWidth="1"/>
    <col min="8978" max="8978" width="44.5703125" customWidth="1"/>
    <col min="8979" max="8979" width="31.28515625" customWidth="1"/>
    <col min="8980" max="8980" width="27.85546875" customWidth="1"/>
    <col min="8981" max="8981" width="37.7109375" customWidth="1"/>
    <col min="9217" max="9217" width="28.85546875" customWidth="1"/>
    <col min="9218" max="9218" width="13.28515625" customWidth="1"/>
    <col min="9219" max="9219" width="10.85546875" customWidth="1"/>
    <col min="9221" max="9221" width="16.5703125" customWidth="1"/>
    <col min="9223" max="9223" width="12" customWidth="1"/>
    <col min="9224" max="9224" width="14.85546875" customWidth="1"/>
    <col min="9226" max="9226" width="13.42578125" customWidth="1"/>
    <col min="9232" max="9232" width="12.42578125" customWidth="1"/>
    <col min="9233" max="9233" width="58.140625" customWidth="1"/>
    <col min="9234" max="9234" width="44.5703125" customWidth="1"/>
    <col min="9235" max="9235" width="31.28515625" customWidth="1"/>
    <col min="9236" max="9236" width="27.85546875" customWidth="1"/>
    <col min="9237" max="9237" width="37.7109375" customWidth="1"/>
    <col min="9473" max="9473" width="28.85546875" customWidth="1"/>
    <col min="9474" max="9474" width="13.28515625" customWidth="1"/>
    <col min="9475" max="9475" width="10.85546875" customWidth="1"/>
    <col min="9477" max="9477" width="16.5703125" customWidth="1"/>
    <col min="9479" max="9479" width="12" customWidth="1"/>
    <col min="9480" max="9480" width="14.85546875" customWidth="1"/>
    <col min="9482" max="9482" width="13.42578125" customWidth="1"/>
    <col min="9488" max="9488" width="12.42578125" customWidth="1"/>
    <col min="9489" max="9489" width="58.140625" customWidth="1"/>
    <col min="9490" max="9490" width="44.5703125" customWidth="1"/>
    <col min="9491" max="9491" width="31.28515625" customWidth="1"/>
    <col min="9492" max="9492" width="27.85546875" customWidth="1"/>
    <col min="9493" max="9493" width="37.7109375" customWidth="1"/>
    <col min="9729" max="9729" width="28.85546875" customWidth="1"/>
    <col min="9730" max="9730" width="13.28515625" customWidth="1"/>
    <col min="9731" max="9731" width="10.85546875" customWidth="1"/>
    <col min="9733" max="9733" width="16.5703125" customWidth="1"/>
    <col min="9735" max="9735" width="12" customWidth="1"/>
    <col min="9736" max="9736" width="14.85546875" customWidth="1"/>
    <col min="9738" max="9738" width="13.42578125" customWidth="1"/>
    <col min="9744" max="9744" width="12.42578125" customWidth="1"/>
    <col min="9745" max="9745" width="58.140625" customWidth="1"/>
    <col min="9746" max="9746" width="44.5703125" customWidth="1"/>
    <col min="9747" max="9747" width="31.28515625" customWidth="1"/>
    <col min="9748" max="9748" width="27.85546875" customWidth="1"/>
    <col min="9749" max="9749" width="37.7109375" customWidth="1"/>
    <col min="9985" max="9985" width="28.85546875" customWidth="1"/>
    <col min="9986" max="9986" width="13.28515625" customWidth="1"/>
    <col min="9987" max="9987" width="10.85546875" customWidth="1"/>
    <col min="9989" max="9989" width="16.5703125" customWidth="1"/>
    <col min="9991" max="9991" width="12" customWidth="1"/>
    <col min="9992" max="9992" width="14.85546875" customWidth="1"/>
    <col min="9994" max="9994" width="13.42578125" customWidth="1"/>
    <col min="10000" max="10000" width="12.42578125" customWidth="1"/>
    <col min="10001" max="10001" width="58.140625" customWidth="1"/>
    <col min="10002" max="10002" width="44.5703125" customWidth="1"/>
    <col min="10003" max="10003" width="31.28515625" customWidth="1"/>
    <col min="10004" max="10004" width="27.85546875" customWidth="1"/>
    <col min="10005" max="10005" width="37.7109375" customWidth="1"/>
    <col min="10241" max="10241" width="28.85546875" customWidth="1"/>
    <col min="10242" max="10242" width="13.28515625" customWidth="1"/>
    <col min="10243" max="10243" width="10.85546875" customWidth="1"/>
    <col min="10245" max="10245" width="16.5703125" customWidth="1"/>
    <col min="10247" max="10247" width="12" customWidth="1"/>
    <col min="10248" max="10248" width="14.85546875" customWidth="1"/>
    <col min="10250" max="10250" width="13.42578125" customWidth="1"/>
    <col min="10256" max="10256" width="12.42578125" customWidth="1"/>
    <col min="10257" max="10257" width="58.140625" customWidth="1"/>
    <col min="10258" max="10258" width="44.5703125" customWidth="1"/>
    <col min="10259" max="10259" width="31.28515625" customWidth="1"/>
    <col min="10260" max="10260" width="27.85546875" customWidth="1"/>
    <col min="10261" max="10261" width="37.7109375" customWidth="1"/>
    <col min="10497" max="10497" width="28.85546875" customWidth="1"/>
    <col min="10498" max="10498" width="13.28515625" customWidth="1"/>
    <col min="10499" max="10499" width="10.85546875" customWidth="1"/>
    <col min="10501" max="10501" width="16.5703125" customWidth="1"/>
    <col min="10503" max="10503" width="12" customWidth="1"/>
    <col min="10504" max="10504" width="14.85546875" customWidth="1"/>
    <col min="10506" max="10506" width="13.42578125" customWidth="1"/>
    <col min="10512" max="10512" width="12.42578125" customWidth="1"/>
    <col min="10513" max="10513" width="58.140625" customWidth="1"/>
    <col min="10514" max="10514" width="44.5703125" customWidth="1"/>
    <col min="10515" max="10515" width="31.28515625" customWidth="1"/>
    <col min="10516" max="10516" width="27.85546875" customWidth="1"/>
    <col min="10517" max="10517" width="37.7109375" customWidth="1"/>
    <col min="10753" max="10753" width="28.85546875" customWidth="1"/>
    <col min="10754" max="10754" width="13.28515625" customWidth="1"/>
    <col min="10755" max="10755" width="10.85546875" customWidth="1"/>
    <col min="10757" max="10757" width="16.5703125" customWidth="1"/>
    <col min="10759" max="10759" width="12" customWidth="1"/>
    <col min="10760" max="10760" width="14.85546875" customWidth="1"/>
    <col min="10762" max="10762" width="13.42578125" customWidth="1"/>
    <col min="10768" max="10768" width="12.42578125" customWidth="1"/>
    <col min="10769" max="10769" width="58.140625" customWidth="1"/>
    <col min="10770" max="10770" width="44.5703125" customWidth="1"/>
    <col min="10771" max="10771" width="31.28515625" customWidth="1"/>
    <col min="10772" max="10772" width="27.85546875" customWidth="1"/>
    <col min="10773" max="10773" width="37.7109375" customWidth="1"/>
    <col min="11009" max="11009" width="28.85546875" customWidth="1"/>
    <col min="11010" max="11010" width="13.28515625" customWidth="1"/>
    <col min="11011" max="11011" width="10.85546875" customWidth="1"/>
    <col min="11013" max="11013" width="16.5703125" customWidth="1"/>
    <col min="11015" max="11015" width="12" customWidth="1"/>
    <col min="11016" max="11016" width="14.85546875" customWidth="1"/>
    <col min="11018" max="11018" width="13.42578125" customWidth="1"/>
    <col min="11024" max="11024" width="12.42578125" customWidth="1"/>
    <col min="11025" max="11025" width="58.140625" customWidth="1"/>
    <col min="11026" max="11026" width="44.5703125" customWidth="1"/>
    <col min="11027" max="11027" width="31.28515625" customWidth="1"/>
    <col min="11028" max="11028" width="27.85546875" customWidth="1"/>
    <col min="11029" max="11029" width="37.7109375" customWidth="1"/>
    <col min="11265" max="11265" width="28.85546875" customWidth="1"/>
    <col min="11266" max="11266" width="13.28515625" customWidth="1"/>
    <col min="11267" max="11267" width="10.85546875" customWidth="1"/>
    <col min="11269" max="11269" width="16.5703125" customWidth="1"/>
    <col min="11271" max="11271" width="12" customWidth="1"/>
    <col min="11272" max="11272" width="14.85546875" customWidth="1"/>
    <col min="11274" max="11274" width="13.42578125" customWidth="1"/>
    <col min="11280" max="11280" width="12.42578125" customWidth="1"/>
    <col min="11281" max="11281" width="58.140625" customWidth="1"/>
    <col min="11282" max="11282" width="44.5703125" customWidth="1"/>
    <col min="11283" max="11283" width="31.28515625" customWidth="1"/>
    <col min="11284" max="11284" width="27.85546875" customWidth="1"/>
    <col min="11285" max="11285" width="37.7109375" customWidth="1"/>
    <col min="11521" max="11521" width="28.85546875" customWidth="1"/>
    <col min="11522" max="11522" width="13.28515625" customWidth="1"/>
    <col min="11523" max="11523" width="10.85546875" customWidth="1"/>
    <col min="11525" max="11525" width="16.5703125" customWidth="1"/>
    <col min="11527" max="11527" width="12" customWidth="1"/>
    <col min="11528" max="11528" width="14.85546875" customWidth="1"/>
    <col min="11530" max="11530" width="13.42578125" customWidth="1"/>
    <col min="11536" max="11536" width="12.42578125" customWidth="1"/>
    <col min="11537" max="11537" width="58.140625" customWidth="1"/>
    <col min="11538" max="11538" width="44.5703125" customWidth="1"/>
    <col min="11539" max="11539" width="31.28515625" customWidth="1"/>
    <col min="11540" max="11540" width="27.85546875" customWidth="1"/>
    <col min="11541" max="11541" width="37.7109375" customWidth="1"/>
    <col min="11777" max="11777" width="28.85546875" customWidth="1"/>
    <col min="11778" max="11778" width="13.28515625" customWidth="1"/>
    <col min="11779" max="11779" width="10.85546875" customWidth="1"/>
    <col min="11781" max="11781" width="16.5703125" customWidth="1"/>
    <col min="11783" max="11783" width="12" customWidth="1"/>
    <col min="11784" max="11784" width="14.85546875" customWidth="1"/>
    <col min="11786" max="11786" width="13.42578125" customWidth="1"/>
    <col min="11792" max="11792" width="12.42578125" customWidth="1"/>
    <col min="11793" max="11793" width="58.140625" customWidth="1"/>
    <col min="11794" max="11794" width="44.5703125" customWidth="1"/>
    <col min="11795" max="11795" width="31.28515625" customWidth="1"/>
    <col min="11796" max="11796" width="27.85546875" customWidth="1"/>
    <col min="11797" max="11797" width="37.7109375" customWidth="1"/>
    <col min="12033" max="12033" width="28.85546875" customWidth="1"/>
    <col min="12034" max="12034" width="13.28515625" customWidth="1"/>
    <col min="12035" max="12035" width="10.85546875" customWidth="1"/>
    <col min="12037" max="12037" width="16.5703125" customWidth="1"/>
    <col min="12039" max="12039" width="12" customWidth="1"/>
    <col min="12040" max="12040" width="14.85546875" customWidth="1"/>
    <col min="12042" max="12042" width="13.42578125" customWidth="1"/>
    <col min="12048" max="12048" width="12.42578125" customWidth="1"/>
    <col min="12049" max="12049" width="58.140625" customWidth="1"/>
    <col min="12050" max="12050" width="44.5703125" customWidth="1"/>
    <col min="12051" max="12051" width="31.28515625" customWidth="1"/>
    <col min="12052" max="12052" width="27.85546875" customWidth="1"/>
    <col min="12053" max="12053" width="37.7109375" customWidth="1"/>
    <col min="12289" max="12289" width="28.85546875" customWidth="1"/>
    <col min="12290" max="12290" width="13.28515625" customWidth="1"/>
    <col min="12291" max="12291" width="10.85546875" customWidth="1"/>
    <col min="12293" max="12293" width="16.5703125" customWidth="1"/>
    <col min="12295" max="12295" width="12" customWidth="1"/>
    <col min="12296" max="12296" width="14.85546875" customWidth="1"/>
    <col min="12298" max="12298" width="13.42578125" customWidth="1"/>
    <col min="12304" max="12304" width="12.42578125" customWidth="1"/>
    <col min="12305" max="12305" width="58.140625" customWidth="1"/>
    <col min="12306" max="12306" width="44.5703125" customWidth="1"/>
    <col min="12307" max="12307" width="31.28515625" customWidth="1"/>
    <col min="12308" max="12308" width="27.85546875" customWidth="1"/>
    <col min="12309" max="12309" width="37.7109375" customWidth="1"/>
    <col min="12545" max="12545" width="28.85546875" customWidth="1"/>
    <col min="12546" max="12546" width="13.28515625" customWidth="1"/>
    <col min="12547" max="12547" width="10.85546875" customWidth="1"/>
    <col min="12549" max="12549" width="16.5703125" customWidth="1"/>
    <col min="12551" max="12551" width="12" customWidth="1"/>
    <col min="12552" max="12552" width="14.85546875" customWidth="1"/>
    <col min="12554" max="12554" width="13.42578125" customWidth="1"/>
    <col min="12560" max="12560" width="12.42578125" customWidth="1"/>
    <col min="12561" max="12561" width="58.140625" customWidth="1"/>
    <col min="12562" max="12562" width="44.5703125" customWidth="1"/>
    <col min="12563" max="12563" width="31.28515625" customWidth="1"/>
    <col min="12564" max="12564" width="27.85546875" customWidth="1"/>
    <col min="12565" max="12565" width="37.7109375" customWidth="1"/>
    <col min="12801" max="12801" width="28.85546875" customWidth="1"/>
    <col min="12802" max="12802" width="13.28515625" customWidth="1"/>
    <col min="12803" max="12803" width="10.85546875" customWidth="1"/>
    <col min="12805" max="12805" width="16.5703125" customWidth="1"/>
    <col min="12807" max="12807" width="12" customWidth="1"/>
    <col min="12808" max="12808" width="14.85546875" customWidth="1"/>
    <col min="12810" max="12810" width="13.42578125" customWidth="1"/>
    <col min="12816" max="12816" width="12.42578125" customWidth="1"/>
    <col min="12817" max="12817" width="58.140625" customWidth="1"/>
    <col min="12818" max="12818" width="44.5703125" customWidth="1"/>
    <col min="12819" max="12819" width="31.28515625" customWidth="1"/>
    <col min="12820" max="12820" width="27.85546875" customWidth="1"/>
    <col min="12821" max="12821" width="37.7109375" customWidth="1"/>
    <col min="13057" max="13057" width="28.85546875" customWidth="1"/>
    <col min="13058" max="13058" width="13.28515625" customWidth="1"/>
    <col min="13059" max="13059" width="10.85546875" customWidth="1"/>
    <col min="13061" max="13061" width="16.5703125" customWidth="1"/>
    <col min="13063" max="13063" width="12" customWidth="1"/>
    <col min="13064" max="13064" width="14.85546875" customWidth="1"/>
    <col min="13066" max="13066" width="13.42578125" customWidth="1"/>
    <col min="13072" max="13072" width="12.42578125" customWidth="1"/>
    <col min="13073" max="13073" width="58.140625" customWidth="1"/>
    <col min="13074" max="13074" width="44.5703125" customWidth="1"/>
    <col min="13075" max="13075" width="31.28515625" customWidth="1"/>
    <col min="13076" max="13076" width="27.85546875" customWidth="1"/>
    <col min="13077" max="13077" width="37.7109375" customWidth="1"/>
    <col min="13313" max="13313" width="28.85546875" customWidth="1"/>
    <col min="13314" max="13314" width="13.28515625" customWidth="1"/>
    <col min="13315" max="13315" width="10.85546875" customWidth="1"/>
    <col min="13317" max="13317" width="16.5703125" customWidth="1"/>
    <col min="13319" max="13319" width="12" customWidth="1"/>
    <col min="13320" max="13320" width="14.85546875" customWidth="1"/>
    <col min="13322" max="13322" width="13.42578125" customWidth="1"/>
    <col min="13328" max="13328" width="12.42578125" customWidth="1"/>
    <col min="13329" max="13329" width="58.140625" customWidth="1"/>
    <col min="13330" max="13330" width="44.5703125" customWidth="1"/>
    <col min="13331" max="13331" width="31.28515625" customWidth="1"/>
    <col min="13332" max="13332" width="27.85546875" customWidth="1"/>
    <col min="13333" max="13333" width="37.7109375" customWidth="1"/>
    <col min="13569" max="13569" width="28.85546875" customWidth="1"/>
    <col min="13570" max="13570" width="13.28515625" customWidth="1"/>
    <col min="13571" max="13571" width="10.85546875" customWidth="1"/>
    <col min="13573" max="13573" width="16.5703125" customWidth="1"/>
    <col min="13575" max="13575" width="12" customWidth="1"/>
    <col min="13576" max="13576" width="14.85546875" customWidth="1"/>
    <col min="13578" max="13578" width="13.42578125" customWidth="1"/>
    <col min="13584" max="13584" width="12.42578125" customWidth="1"/>
    <col min="13585" max="13585" width="58.140625" customWidth="1"/>
    <col min="13586" max="13586" width="44.5703125" customWidth="1"/>
    <col min="13587" max="13587" width="31.28515625" customWidth="1"/>
    <col min="13588" max="13588" width="27.85546875" customWidth="1"/>
    <col min="13589" max="13589" width="37.7109375" customWidth="1"/>
    <col min="13825" max="13825" width="28.85546875" customWidth="1"/>
    <col min="13826" max="13826" width="13.28515625" customWidth="1"/>
    <col min="13827" max="13827" width="10.85546875" customWidth="1"/>
    <col min="13829" max="13829" width="16.5703125" customWidth="1"/>
    <col min="13831" max="13831" width="12" customWidth="1"/>
    <col min="13832" max="13832" width="14.85546875" customWidth="1"/>
    <col min="13834" max="13834" width="13.42578125" customWidth="1"/>
    <col min="13840" max="13840" width="12.42578125" customWidth="1"/>
    <col min="13841" max="13841" width="58.140625" customWidth="1"/>
    <col min="13842" max="13842" width="44.5703125" customWidth="1"/>
    <col min="13843" max="13843" width="31.28515625" customWidth="1"/>
    <col min="13844" max="13844" width="27.85546875" customWidth="1"/>
    <col min="13845" max="13845" width="37.7109375" customWidth="1"/>
    <col min="14081" max="14081" width="28.85546875" customWidth="1"/>
    <col min="14082" max="14082" width="13.28515625" customWidth="1"/>
    <col min="14083" max="14083" width="10.85546875" customWidth="1"/>
    <col min="14085" max="14085" width="16.5703125" customWidth="1"/>
    <col min="14087" max="14087" width="12" customWidth="1"/>
    <col min="14088" max="14088" width="14.85546875" customWidth="1"/>
    <col min="14090" max="14090" width="13.42578125" customWidth="1"/>
    <col min="14096" max="14096" width="12.42578125" customWidth="1"/>
    <col min="14097" max="14097" width="58.140625" customWidth="1"/>
    <col min="14098" max="14098" width="44.5703125" customWidth="1"/>
    <col min="14099" max="14099" width="31.28515625" customWidth="1"/>
    <col min="14100" max="14100" width="27.85546875" customWidth="1"/>
    <col min="14101" max="14101" width="37.7109375" customWidth="1"/>
    <col min="14337" max="14337" width="28.85546875" customWidth="1"/>
    <col min="14338" max="14338" width="13.28515625" customWidth="1"/>
    <col min="14339" max="14339" width="10.85546875" customWidth="1"/>
    <col min="14341" max="14341" width="16.5703125" customWidth="1"/>
    <col min="14343" max="14343" width="12" customWidth="1"/>
    <col min="14344" max="14344" width="14.85546875" customWidth="1"/>
    <col min="14346" max="14346" width="13.42578125" customWidth="1"/>
    <col min="14352" max="14352" width="12.42578125" customWidth="1"/>
    <col min="14353" max="14353" width="58.140625" customWidth="1"/>
    <col min="14354" max="14354" width="44.5703125" customWidth="1"/>
    <col min="14355" max="14355" width="31.28515625" customWidth="1"/>
    <col min="14356" max="14356" width="27.85546875" customWidth="1"/>
    <col min="14357" max="14357" width="37.7109375" customWidth="1"/>
    <col min="14593" max="14593" width="28.85546875" customWidth="1"/>
    <col min="14594" max="14594" width="13.28515625" customWidth="1"/>
    <col min="14595" max="14595" width="10.85546875" customWidth="1"/>
    <col min="14597" max="14597" width="16.5703125" customWidth="1"/>
    <col min="14599" max="14599" width="12" customWidth="1"/>
    <col min="14600" max="14600" width="14.85546875" customWidth="1"/>
    <col min="14602" max="14602" width="13.42578125" customWidth="1"/>
    <col min="14608" max="14608" width="12.42578125" customWidth="1"/>
    <col min="14609" max="14609" width="58.140625" customWidth="1"/>
    <col min="14610" max="14610" width="44.5703125" customWidth="1"/>
    <col min="14611" max="14611" width="31.28515625" customWidth="1"/>
    <col min="14612" max="14612" width="27.85546875" customWidth="1"/>
    <col min="14613" max="14613" width="37.7109375" customWidth="1"/>
    <col min="14849" max="14849" width="28.85546875" customWidth="1"/>
    <col min="14850" max="14850" width="13.28515625" customWidth="1"/>
    <col min="14851" max="14851" width="10.85546875" customWidth="1"/>
    <col min="14853" max="14853" width="16.5703125" customWidth="1"/>
    <col min="14855" max="14855" width="12" customWidth="1"/>
    <col min="14856" max="14856" width="14.85546875" customWidth="1"/>
    <col min="14858" max="14858" width="13.42578125" customWidth="1"/>
    <col min="14864" max="14864" width="12.42578125" customWidth="1"/>
    <col min="14865" max="14865" width="58.140625" customWidth="1"/>
    <col min="14866" max="14866" width="44.5703125" customWidth="1"/>
    <col min="14867" max="14867" width="31.28515625" customWidth="1"/>
    <col min="14868" max="14868" width="27.85546875" customWidth="1"/>
    <col min="14869" max="14869" width="37.7109375" customWidth="1"/>
    <col min="15105" max="15105" width="28.85546875" customWidth="1"/>
    <col min="15106" max="15106" width="13.28515625" customWidth="1"/>
    <col min="15107" max="15107" width="10.85546875" customWidth="1"/>
    <col min="15109" max="15109" width="16.5703125" customWidth="1"/>
    <col min="15111" max="15111" width="12" customWidth="1"/>
    <col min="15112" max="15112" width="14.85546875" customWidth="1"/>
    <col min="15114" max="15114" width="13.42578125" customWidth="1"/>
    <col min="15120" max="15120" width="12.42578125" customWidth="1"/>
    <col min="15121" max="15121" width="58.140625" customWidth="1"/>
    <col min="15122" max="15122" width="44.5703125" customWidth="1"/>
    <col min="15123" max="15123" width="31.28515625" customWidth="1"/>
    <col min="15124" max="15124" width="27.85546875" customWidth="1"/>
    <col min="15125" max="15125" width="37.7109375" customWidth="1"/>
    <col min="15361" max="15361" width="28.85546875" customWidth="1"/>
    <col min="15362" max="15362" width="13.28515625" customWidth="1"/>
    <col min="15363" max="15363" width="10.85546875" customWidth="1"/>
    <col min="15365" max="15365" width="16.5703125" customWidth="1"/>
    <col min="15367" max="15367" width="12" customWidth="1"/>
    <col min="15368" max="15368" width="14.85546875" customWidth="1"/>
    <col min="15370" max="15370" width="13.42578125" customWidth="1"/>
    <col min="15376" max="15376" width="12.42578125" customWidth="1"/>
    <col min="15377" max="15377" width="58.140625" customWidth="1"/>
    <col min="15378" max="15378" width="44.5703125" customWidth="1"/>
    <col min="15379" max="15379" width="31.28515625" customWidth="1"/>
    <col min="15380" max="15380" width="27.85546875" customWidth="1"/>
    <col min="15381" max="15381" width="37.7109375" customWidth="1"/>
    <col min="15617" max="15617" width="28.85546875" customWidth="1"/>
    <col min="15618" max="15618" width="13.28515625" customWidth="1"/>
    <col min="15619" max="15619" width="10.85546875" customWidth="1"/>
    <col min="15621" max="15621" width="16.5703125" customWidth="1"/>
    <col min="15623" max="15623" width="12" customWidth="1"/>
    <col min="15624" max="15624" width="14.85546875" customWidth="1"/>
    <col min="15626" max="15626" width="13.42578125" customWidth="1"/>
    <col min="15632" max="15632" width="12.42578125" customWidth="1"/>
    <col min="15633" max="15633" width="58.140625" customWidth="1"/>
    <col min="15634" max="15634" width="44.5703125" customWidth="1"/>
    <col min="15635" max="15635" width="31.28515625" customWidth="1"/>
    <col min="15636" max="15636" width="27.85546875" customWidth="1"/>
    <col min="15637" max="15637" width="37.7109375" customWidth="1"/>
    <col min="15873" max="15873" width="28.85546875" customWidth="1"/>
    <col min="15874" max="15874" width="13.28515625" customWidth="1"/>
    <col min="15875" max="15875" width="10.85546875" customWidth="1"/>
    <col min="15877" max="15877" width="16.5703125" customWidth="1"/>
    <col min="15879" max="15879" width="12" customWidth="1"/>
    <col min="15880" max="15880" width="14.85546875" customWidth="1"/>
    <col min="15882" max="15882" width="13.42578125" customWidth="1"/>
    <col min="15888" max="15888" width="12.42578125" customWidth="1"/>
    <col min="15889" max="15889" width="58.140625" customWidth="1"/>
    <col min="15890" max="15890" width="44.5703125" customWidth="1"/>
    <col min="15891" max="15891" width="31.28515625" customWidth="1"/>
    <col min="15892" max="15892" width="27.85546875" customWidth="1"/>
    <col min="15893" max="15893" width="37.7109375" customWidth="1"/>
    <col min="16129" max="16129" width="28.85546875" customWidth="1"/>
    <col min="16130" max="16130" width="13.28515625" customWidth="1"/>
    <col min="16131" max="16131" width="10.85546875" customWidth="1"/>
    <col min="16133" max="16133" width="16.5703125" customWidth="1"/>
    <col min="16135" max="16135" width="12" customWidth="1"/>
    <col min="16136" max="16136" width="14.85546875" customWidth="1"/>
    <col min="16138" max="16138" width="13.42578125" customWidth="1"/>
    <col min="16144" max="16144" width="12.42578125" customWidth="1"/>
    <col min="16145" max="16145" width="58.140625" customWidth="1"/>
    <col min="16146" max="16146" width="44.5703125" customWidth="1"/>
    <col min="16147" max="16147" width="31.28515625" customWidth="1"/>
    <col min="16148" max="16148" width="27.85546875" customWidth="1"/>
    <col min="16149" max="16149" width="37.7109375" customWidth="1"/>
  </cols>
  <sheetData>
    <row r="1" spans="1:8" ht="6.75" customHeight="1" thickBot="1" x14ac:dyDescent="0.25">
      <c r="A1" s="185"/>
      <c r="B1" s="186"/>
      <c r="C1" s="186"/>
      <c r="D1" s="186"/>
      <c r="E1" s="186"/>
      <c r="F1" s="186"/>
      <c r="G1" s="186"/>
      <c r="H1" s="186"/>
    </row>
    <row r="2" spans="1:8" ht="15.75" customHeight="1" thickBot="1" x14ac:dyDescent="0.3">
      <c r="A2" s="187"/>
      <c r="B2" s="188"/>
      <c r="C2" s="528" t="s">
        <v>16</v>
      </c>
      <c r="D2" s="529"/>
      <c r="E2" s="189" t="str">
        <f>IF(NOT(ISBLANK('СПИСОК КЛАССА'!G1)),'СПИСОК КЛАССА'!G1,"")</f>
        <v/>
      </c>
      <c r="F2" s="528" t="s">
        <v>17</v>
      </c>
      <c r="G2" s="529"/>
      <c r="H2" s="189" t="str">
        <f>IF(NOT(ISBLANK('СПИСОК КЛАССА'!I1)),'СПИСОК КЛАССА'!I1,"")</f>
        <v/>
      </c>
    </row>
    <row r="3" spans="1:8" ht="7.5" customHeight="1" x14ac:dyDescent="0.2">
      <c r="A3" s="190"/>
      <c r="B3" s="191"/>
      <c r="C3" s="191"/>
      <c r="D3" s="191"/>
      <c r="E3" s="191"/>
      <c r="F3" s="191"/>
      <c r="G3" s="191"/>
      <c r="H3" s="191"/>
    </row>
    <row r="4" spans="1:8" ht="6.75" customHeight="1" thickBot="1" x14ac:dyDescent="0.25">
      <c r="A4" s="190"/>
      <c r="B4" s="191"/>
      <c r="C4" s="191"/>
      <c r="D4" s="191"/>
      <c r="E4" s="191"/>
      <c r="F4" s="191"/>
      <c r="G4" s="191"/>
      <c r="H4" s="191"/>
    </row>
    <row r="5" spans="1:8" ht="16.5" thickBot="1" x14ac:dyDescent="0.3">
      <c r="A5" s="530" t="s">
        <v>67</v>
      </c>
      <c r="B5" s="531"/>
      <c r="C5" s="531"/>
      <c r="D5" s="531"/>
      <c r="E5" s="531"/>
      <c r="F5" s="531"/>
      <c r="G5" s="531"/>
      <c r="H5" s="532"/>
    </row>
    <row r="6" spans="1:8" ht="9" customHeight="1" thickBot="1" x14ac:dyDescent="0.25">
      <c r="A6" s="192"/>
      <c r="B6" s="193"/>
      <c r="C6" s="193"/>
      <c r="D6" s="193"/>
      <c r="E6" s="193"/>
      <c r="F6" s="193"/>
      <c r="G6" s="193"/>
      <c r="H6" s="194"/>
    </row>
    <row r="7" spans="1:8" ht="16.5" thickBot="1" x14ac:dyDescent="0.25">
      <c r="A7" s="192" t="s">
        <v>132</v>
      </c>
      <c r="B7" s="537"/>
      <c r="C7" s="538"/>
      <c r="D7" s="538"/>
      <c r="E7" s="538"/>
      <c r="F7" s="539"/>
      <c r="G7" s="193"/>
      <c r="H7" s="194"/>
    </row>
    <row r="8" spans="1:8" ht="8.25" customHeight="1" x14ac:dyDescent="0.2">
      <c r="A8" s="192"/>
      <c r="B8" s="196"/>
      <c r="C8" s="193"/>
      <c r="D8" s="193"/>
      <c r="E8" s="193"/>
      <c r="F8" s="193"/>
      <c r="G8" s="193"/>
      <c r="H8" s="194"/>
    </row>
    <row r="9" spans="1:8" ht="6" customHeight="1" x14ac:dyDescent="0.2">
      <c r="A9" s="197"/>
      <c r="B9" s="198"/>
      <c r="C9" s="199"/>
      <c r="D9" s="199"/>
      <c r="E9" s="199"/>
      <c r="F9" s="199"/>
      <c r="G9" s="199"/>
      <c r="H9" s="200"/>
    </row>
    <row r="10" spans="1:8" ht="6" customHeight="1" thickBot="1" x14ac:dyDescent="0.25">
      <c r="A10" s="192"/>
      <c r="B10" s="201"/>
      <c r="C10" s="193"/>
      <c r="D10" s="193"/>
      <c r="E10" s="193"/>
      <c r="F10" s="193"/>
      <c r="G10" s="193"/>
      <c r="H10" s="194"/>
    </row>
    <row r="11" spans="1:8" ht="15.75" customHeight="1" thickBot="1" x14ac:dyDescent="0.25">
      <c r="A11" s="192" t="s">
        <v>68</v>
      </c>
      <c r="B11" s="202"/>
      <c r="C11" s="193"/>
      <c r="D11" s="193"/>
      <c r="E11" s="193"/>
      <c r="F11" s="193"/>
      <c r="G11" s="193"/>
      <c r="H11" s="194"/>
    </row>
    <row r="12" spans="1:8" ht="6.75" customHeight="1" x14ac:dyDescent="0.2">
      <c r="A12" s="192"/>
      <c r="B12" s="201"/>
      <c r="C12" s="193"/>
      <c r="D12" s="193"/>
      <c r="E12" s="193"/>
      <c r="F12" s="193"/>
      <c r="G12" s="193"/>
      <c r="H12" s="194"/>
    </row>
    <row r="13" spans="1:8" ht="6" customHeight="1" x14ac:dyDescent="0.2">
      <c r="A13" s="197"/>
      <c r="B13" s="198"/>
      <c r="C13" s="199"/>
      <c r="D13" s="199"/>
      <c r="E13" s="199"/>
      <c r="F13" s="199"/>
      <c r="G13" s="199"/>
      <c r="H13" s="200"/>
    </row>
    <row r="14" spans="1:8" ht="6.75" customHeight="1" thickBot="1" x14ac:dyDescent="0.25">
      <c r="A14" s="192"/>
      <c r="B14" s="201"/>
      <c r="C14" s="193"/>
      <c r="D14" s="193"/>
      <c r="E14" s="193"/>
      <c r="F14" s="193"/>
      <c r="G14" s="193"/>
      <c r="H14" s="194"/>
    </row>
    <row r="15" spans="1:8" ht="16.5" customHeight="1" thickBot="1" x14ac:dyDescent="0.25">
      <c r="A15" s="192" t="s">
        <v>69</v>
      </c>
      <c r="B15" s="533"/>
      <c r="C15" s="534"/>
      <c r="D15" s="534"/>
      <c r="E15" s="535"/>
      <c r="F15" s="536"/>
      <c r="G15" s="193"/>
      <c r="H15" s="194"/>
    </row>
    <row r="16" spans="1:8" ht="6.75" customHeight="1" x14ac:dyDescent="0.2">
      <c r="A16" s="192"/>
      <c r="B16" s="201"/>
      <c r="C16" s="203"/>
      <c r="D16" s="203"/>
      <c r="E16" s="203"/>
      <c r="F16" s="203"/>
      <c r="G16" s="193"/>
      <c r="H16" s="194"/>
    </row>
    <row r="17" spans="1:15" ht="6" customHeight="1" x14ac:dyDescent="0.2">
      <c r="A17" s="197"/>
      <c r="B17" s="198"/>
      <c r="C17" s="199"/>
      <c r="D17" s="199"/>
      <c r="E17" s="199"/>
      <c r="F17" s="199"/>
      <c r="G17" s="199"/>
      <c r="H17" s="200"/>
    </row>
    <row r="18" spans="1:15" ht="7.5" customHeight="1" thickBot="1" x14ac:dyDescent="0.25">
      <c r="A18" s="192"/>
      <c r="B18" s="201"/>
      <c r="C18" s="193"/>
      <c r="D18" s="193"/>
      <c r="E18" s="193"/>
      <c r="F18" s="193"/>
      <c r="G18" s="193"/>
      <c r="H18" s="194"/>
    </row>
    <row r="19" spans="1:15" ht="14.25" customHeight="1" thickBot="1" x14ac:dyDescent="0.25">
      <c r="A19" s="192" t="s">
        <v>70</v>
      </c>
      <c r="B19" s="202"/>
      <c r="C19" s="193" t="s">
        <v>71</v>
      </c>
      <c r="D19" s="193"/>
      <c r="E19" s="204"/>
      <c r="F19" s="203"/>
      <c r="G19" s="204"/>
      <c r="H19" s="205"/>
      <c r="I19" s="206"/>
      <c r="J19" s="206"/>
      <c r="K19" s="206"/>
      <c r="L19" s="206"/>
      <c r="M19" s="206"/>
      <c r="N19" s="206"/>
      <c r="O19" s="206"/>
    </row>
    <row r="20" spans="1:15" ht="6.75" customHeight="1" x14ac:dyDescent="0.2">
      <c r="A20" s="192"/>
      <c r="B20" s="201"/>
      <c r="C20" s="195"/>
      <c r="D20" s="193"/>
      <c r="E20" s="204"/>
      <c r="F20" s="203"/>
      <c r="G20" s="204"/>
      <c r="H20" s="205"/>
      <c r="I20" s="206"/>
      <c r="J20" s="206"/>
      <c r="K20" s="206"/>
      <c r="L20" s="206"/>
      <c r="M20" s="206"/>
      <c r="N20" s="206"/>
      <c r="O20" s="206"/>
    </row>
    <row r="21" spans="1:15" ht="6" customHeight="1" x14ac:dyDescent="0.2">
      <c r="A21" s="197"/>
      <c r="B21" s="198"/>
      <c r="C21" s="199"/>
      <c r="D21" s="199"/>
      <c r="E21" s="199"/>
      <c r="F21" s="199"/>
      <c r="G21" s="199"/>
      <c r="H21" s="200"/>
    </row>
    <row r="22" spans="1:15" ht="7.5" customHeight="1" thickBot="1" x14ac:dyDescent="0.25">
      <c r="A22" s="192"/>
      <c r="B22" s="201"/>
      <c r="C22" s="193"/>
      <c r="D22" s="193"/>
      <c r="E22" s="193"/>
      <c r="F22" s="193"/>
      <c r="G22" s="193"/>
      <c r="H22" s="194"/>
    </row>
    <row r="23" spans="1:15" ht="16.5" customHeight="1" thickBot="1" x14ac:dyDescent="0.25">
      <c r="A23" s="192" t="s">
        <v>72</v>
      </c>
      <c r="B23" s="202"/>
      <c r="C23" s="193"/>
      <c r="D23" s="193"/>
      <c r="E23" s="204"/>
      <c r="F23" s="203"/>
      <c r="G23" s="204"/>
      <c r="H23" s="205"/>
      <c r="I23" s="206"/>
      <c r="J23" s="206"/>
      <c r="K23" s="206"/>
      <c r="L23" s="206"/>
      <c r="M23" s="206"/>
      <c r="N23" s="206"/>
      <c r="O23" s="206"/>
    </row>
    <row r="24" spans="1:15" ht="6.75" customHeight="1" x14ac:dyDescent="0.2">
      <c r="A24" s="192"/>
      <c r="B24" s="201"/>
      <c r="C24" s="195"/>
      <c r="D24" s="193"/>
      <c r="E24" s="204"/>
      <c r="F24" s="203"/>
      <c r="G24" s="204"/>
      <c r="H24" s="205"/>
      <c r="I24" s="206"/>
      <c r="J24" s="206"/>
      <c r="K24" s="206"/>
      <c r="L24" s="206"/>
      <c r="M24" s="206"/>
      <c r="N24" s="206"/>
      <c r="O24" s="206"/>
    </row>
    <row r="25" spans="1:15" ht="6" customHeight="1" x14ac:dyDescent="0.2">
      <c r="A25" s="197"/>
      <c r="B25" s="198"/>
      <c r="C25" s="199"/>
      <c r="D25" s="199"/>
      <c r="E25" s="199"/>
      <c r="F25" s="199"/>
      <c r="G25" s="199"/>
      <c r="H25" s="200"/>
    </row>
    <row r="26" spans="1:15" ht="8.25" customHeight="1" thickBot="1" x14ac:dyDescent="0.25">
      <c r="A26" s="192"/>
      <c r="B26" s="201"/>
      <c r="C26" s="193"/>
      <c r="D26" s="193"/>
      <c r="E26" s="204"/>
      <c r="F26" s="203"/>
      <c r="G26" s="204"/>
      <c r="H26" s="205"/>
      <c r="I26" s="206"/>
      <c r="J26" s="206"/>
      <c r="K26" s="206"/>
      <c r="L26" s="206"/>
      <c r="M26" s="206"/>
      <c r="N26" s="206"/>
      <c r="O26" s="206"/>
    </row>
    <row r="27" spans="1:15" ht="14.25" customHeight="1" thickBot="1" x14ac:dyDescent="0.25">
      <c r="A27" s="192" t="s">
        <v>122</v>
      </c>
      <c r="B27" s="202"/>
      <c r="E27" s="193"/>
      <c r="F27" s="193"/>
      <c r="G27" s="193"/>
      <c r="H27" s="194"/>
    </row>
    <row r="28" spans="1:15" ht="7.5" customHeight="1" x14ac:dyDescent="0.2">
      <c r="A28" s="192"/>
      <c r="B28" s="195"/>
      <c r="C28" s="201"/>
      <c r="D28" s="193"/>
      <c r="E28" s="193"/>
      <c r="F28" s="193"/>
      <c r="G28" s="193"/>
      <c r="H28" s="194"/>
    </row>
    <row r="29" spans="1:15" ht="6" customHeight="1" x14ac:dyDescent="0.2">
      <c r="A29" s="197"/>
      <c r="B29" s="198"/>
      <c r="C29" s="199"/>
      <c r="D29" s="199"/>
      <c r="E29" s="199"/>
      <c r="F29" s="199"/>
      <c r="G29" s="199"/>
      <c r="H29" s="200"/>
    </row>
    <row r="30" spans="1:15" x14ac:dyDescent="0.2">
      <c r="A30" s="192" t="s">
        <v>133</v>
      </c>
      <c r="B30" s="193"/>
      <c r="C30" s="193"/>
      <c r="D30" s="193"/>
      <c r="E30" s="193"/>
      <c r="F30" s="193"/>
      <c r="G30" s="193"/>
      <c r="H30" s="194"/>
    </row>
    <row r="31" spans="1:15" ht="5.25" customHeight="1" thickBot="1" x14ac:dyDescent="0.25">
      <c r="A31" s="192"/>
      <c r="B31" s="193"/>
      <c r="C31" s="193"/>
      <c r="D31" s="193"/>
      <c r="E31" s="193"/>
      <c r="F31" s="193"/>
      <c r="G31" s="193"/>
      <c r="H31" s="194"/>
    </row>
    <row r="32" spans="1:15" ht="18.75" customHeight="1" thickBot="1" x14ac:dyDescent="0.25">
      <c r="A32" s="192"/>
      <c r="B32" s="533"/>
      <c r="C32" s="535"/>
      <c r="D32" s="535"/>
      <c r="E32" s="535"/>
      <c r="F32" s="536"/>
      <c r="G32" s="193"/>
      <c r="H32" s="194"/>
    </row>
    <row r="33" spans="1:8" ht="6" customHeight="1" x14ac:dyDescent="0.2">
      <c r="A33" s="192"/>
      <c r="B33" s="201"/>
      <c r="C33" s="193"/>
      <c r="D33" s="193"/>
      <c r="E33" s="193"/>
      <c r="F33" s="193"/>
      <c r="G33" s="193"/>
      <c r="H33" s="194"/>
    </row>
    <row r="34" spans="1:8" ht="6" customHeight="1" x14ac:dyDescent="0.2">
      <c r="A34" s="197"/>
      <c r="B34" s="198"/>
      <c r="C34" s="199"/>
      <c r="D34" s="199"/>
      <c r="E34" s="199"/>
      <c r="F34" s="199"/>
      <c r="G34" s="199"/>
      <c r="H34" s="200"/>
    </row>
    <row r="35" spans="1:8" ht="6" customHeight="1" thickBot="1" x14ac:dyDescent="0.25">
      <c r="A35" s="192"/>
      <c r="B35" s="201"/>
      <c r="C35" s="193"/>
      <c r="D35" s="193"/>
      <c r="E35" s="193"/>
      <c r="F35" s="193"/>
      <c r="G35" s="193"/>
      <c r="H35" s="194"/>
    </row>
    <row r="36" spans="1:8" ht="13.5" thickBot="1" x14ac:dyDescent="0.25">
      <c r="A36" s="192" t="s">
        <v>73</v>
      </c>
      <c r="B36" s="202"/>
      <c r="C36" s="193" t="s">
        <v>74</v>
      </c>
      <c r="D36" s="193"/>
      <c r="E36" s="193"/>
      <c r="F36" s="193"/>
      <c r="G36" s="193"/>
      <c r="H36" s="194"/>
    </row>
    <row r="37" spans="1:8" ht="6" customHeight="1" x14ac:dyDescent="0.2">
      <c r="A37" s="192"/>
      <c r="B37" s="201"/>
      <c r="C37" s="193"/>
      <c r="D37" s="193"/>
      <c r="E37" s="193"/>
      <c r="F37" s="193"/>
      <c r="G37" s="193"/>
      <c r="H37" s="194"/>
    </row>
    <row r="38" spans="1:8" ht="6" customHeight="1" x14ac:dyDescent="0.2">
      <c r="A38" s="197"/>
      <c r="B38" s="198"/>
      <c r="C38" s="199"/>
      <c r="D38" s="199"/>
      <c r="E38" s="199"/>
      <c r="F38" s="199"/>
      <c r="G38" s="199"/>
      <c r="H38" s="200"/>
    </row>
    <row r="39" spans="1:8" ht="6" customHeight="1" thickBot="1" x14ac:dyDescent="0.25">
      <c r="A39" s="192"/>
      <c r="B39" s="201"/>
      <c r="C39" s="193"/>
      <c r="D39" s="193"/>
      <c r="E39" s="193"/>
      <c r="F39" s="193"/>
      <c r="G39" s="193"/>
      <c r="H39" s="194"/>
    </row>
    <row r="40" spans="1:8" ht="13.5" thickBot="1" x14ac:dyDescent="0.25">
      <c r="A40" s="192" t="s">
        <v>75</v>
      </c>
      <c r="B40" s="202"/>
      <c r="C40" s="193"/>
      <c r="D40" s="193"/>
      <c r="E40" s="193"/>
      <c r="F40" s="193"/>
      <c r="G40" s="193"/>
      <c r="H40" s="194"/>
    </row>
    <row r="41" spans="1:8" ht="6" customHeight="1" x14ac:dyDescent="0.2">
      <c r="A41" s="192"/>
      <c r="B41" s="201"/>
      <c r="C41" s="193"/>
      <c r="D41" s="193"/>
      <c r="E41" s="193"/>
      <c r="F41" s="193"/>
      <c r="G41" s="193"/>
      <c r="H41" s="194"/>
    </row>
    <row r="42" spans="1:8" ht="6" customHeight="1" x14ac:dyDescent="0.2">
      <c r="A42" s="197"/>
      <c r="B42" s="198"/>
      <c r="C42" s="199"/>
      <c r="D42" s="199"/>
      <c r="E42" s="199"/>
      <c r="F42" s="199"/>
      <c r="G42" s="199"/>
      <c r="H42" s="200"/>
    </row>
    <row r="43" spans="1:8" ht="6.75" customHeight="1" thickBot="1" x14ac:dyDescent="0.25">
      <c r="A43" s="192"/>
      <c r="B43" s="201"/>
      <c r="C43" s="193"/>
      <c r="D43" s="193"/>
      <c r="E43" s="193"/>
      <c r="F43" s="193"/>
      <c r="G43" s="193"/>
      <c r="H43" s="194"/>
    </row>
    <row r="44" spans="1:8" ht="13.5" thickBot="1" x14ac:dyDescent="0.25">
      <c r="A44" s="192" t="s">
        <v>127</v>
      </c>
      <c r="B44" s="202"/>
      <c r="C44" s="193"/>
      <c r="D44" s="193"/>
      <c r="E44" s="193"/>
      <c r="F44" s="193"/>
      <c r="G44" s="193"/>
      <c r="H44" s="194"/>
    </row>
    <row r="45" spans="1:8" ht="6" customHeight="1" x14ac:dyDescent="0.2">
      <c r="A45" s="192"/>
      <c r="B45" s="193"/>
      <c r="C45" s="193"/>
      <c r="D45" s="193"/>
      <c r="E45" s="193"/>
      <c r="F45" s="193"/>
      <c r="G45" s="193"/>
      <c r="H45" s="194"/>
    </row>
    <row r="46" spans="1:8" ht="6" customHeight="1" thickBot="1" x14ac:dyDescent="0.25">
      <c r="A46" s="207"/>
      <c r="B46" s="208"/>
      <c r="C46" s="209"/>
      <c r="D46" s="209"/>
      <c r="E46" s="209"/>
      <c r="F46" s="209"/>
      <c r="G46" s="209"/>
      <c r="H46" s="210"/>
    </row>
    <row r="47" spans="1:8" ht="21" customHeight="1" x14ac:dyDescent="0.3">
      <c r="A47" s="526" t="s">
        <v>76</v>
      </c>
      <c r="B47" s="527"/>
      <c r="C47" s="527"/>
      <c r="D47" s="527"/>
      <c r="E47" s="527"/>
      <c r="F47" s="527"/>
      <c r="G47" s="527"/>
      <c r="H47" s="527"/>
    </row>
    <row r="48" spans="1:8" x14ac:dyDescent="0.2">
      <c r="A48" s="190"/>
      <c r="B48" s="191"/>
      <c r="C48" s="191"/>
      <c r="D48" s="191"/>
      <c r="E48" s="191"/>
      <c r="F48" s="191"/>
      <c r="G48" s="191"/>
      <c r="H48" s="191"/>
    </row>
    <row r="49" spans="1:8" x14ac:dyDescent="0.2">
      <c r="A49" s="190"/>
      <c r="B49" s="191"/>
      <c r="C49" s="191"/>
      <c r="D49" s="191"/>
      <c r="E49" s="191"/>
      <c r="F49" s="191"/>
      <c r="G49" s="191"/>
      <c r="H49" s="191"/>
    </row>
    <row r="50" spans="1:8" x14ac:dyDescent="0.2">
      <c r="A50" s="185"/>
      <c r="B50" s="186"/>
      <c r="C50" s="186"/>
      <c r="D50" s="186"/>
      <c r="E50" s="186"/>
      <c r="F50" s="186"/>
      <c r="G50" s="186"/>
      <c r="H50" s="186"/>
    </row>
    <row r="51" spans="1:8" x14ac:dyDescent="0.2">
      <c r="A51" s="185"/>
      <c r="B51" s="186"/>
      <c r="C51" s="186"/>
      <c r="D51" s="186"/>
      <c r="E51" s="186"/>
      <c r="F51" s="186"/>
      <c r="G51" s="186"/>
      <c r="H51" s="186"/>
    </row>
    <row r="52" spans="1:8" x14ac:dyDescent="0.2">
      <c r="A52" s="185"/>
      <c r="C52" s="186"/>
      <c r="D52" s="186"/>
      <c r="E52" s="186"/>
      <c r="F52" s="186"/>
      <c r="G52" s="186"/>
      <c r="H52" s="186"/>
    </row>
    <row r="53" spans="1:8" x14ac:dyDescent="0.2">
      <c r="A53" s="185"/>
      <c r="C53" s="186"/>
      <c r="D53" s="186"/>
      <c r="E53" s="186"/>
      <c r="F53" s="186"/>
      <c r="G53" s="186"/>
      <c r="H53" s="186"/>
    </row>
    <row r="54" spans="1:8" x14ac:dyDescent="0.2">
      <c r="A54" s="185"/>
      <c r="C54" s="186"/>
      <c r="D54" s="186"/>
      <c r="E54" s="186"/>
      <c r="F54" s="186"/>
      <c r="G54" s="186"/>
      <c r="H54" s="186"/>
    </row>
    <row r="55" spans="1:8" x14ac:dyDescent="0.2">
      <c r="A55" s="185"/>
      <c r="C55" s="186"/>
      <c r="D55" s="186"/>
      <c r="E55" s="186"/>
      <c r="F55" s="186"/>
      <c r="G55" s="186"/>
      <c r="H55" s="186"/>
    </row>
    <row r="56" spans="1:8" x14ac:dyDescent="0.2">
      <c r="A56" s="185"/>
      <c r="C56" s="186"/>
      <c r="D56" s="186"/>
      <c r="E56" s="186"/>
      <c r="F56" s="186"/>
      <c r="G56" s="186"/>
      <c r="H56" s="186"/>
    </row>
    <row r="57" spans="1:8" x14ac:dyDescent="0.2">
      <c r="A57" s="185"/>
      <c r="C57" s="186"/>
      <c r="D57" s="186"/>
      <c r="E57" s="186"/>
      <c r="F57" s="186"/>
      <c r="G57" s="186"/>
      <c r="H57" s="186"/>
    </row>
    <row r="58" spans="1:8" x14ac:dyDescent="0.2">
      <c r="A58" s="185"/>
      <c r="C58" s="186"/>
      <c r="D58" s="186"/>
      <c r="E58" s="186"/>
      <c r="F58" s="186"/>
      <c r="G58" s="186"/>
      <c r="H58" s="186"/>
    </row>
    <row r="59" spans="1:8" x14ac:dyDescent="0.2">
      <c r="A59" s="185"/>
      <c r="B59" s="186"/>
      <c r="C59" s="186"/>
      <c r="D59" s="186"/>
      <c r="E59" s="186"/>
      <c r="F59" s="186"/>
      <c r="G59" s="186"/>
      <c r="H59" s="186"/>
    </row>
    <row r="60" spans="1:8" x14ac:dyDescent="0.2">
      <c r="A60" s="185"/>
      <c r="B60" s="186"/>
      <c r="C60" s="186"/>
      <c r="D60" s="186"/>
      <c r="E60" s="186"/>
      <c r="F60" s="186"/>
      <c r="G60" s="186"/>
      <c r="H60" s="186"/>
    </row>
    <row r="61" spans="1:8" x14ac:dyDescent="0.2">
      <c r="A61" s="185"/>
      <c r="B61" s="186"/>
      <c r="C61" s="186"/>
      <c r="D61" s="186"/>
      <c r="E61" s="186"/>
      <c r="F61" s="186"/>
      <c r="G61" s="186"/>
      <c r="H61" s="186"/>
    </row>
    <row r="62" spans="1:8" x14ac:dyDescent="0.2">
      <c r="A62" s="185"/>
      <c r="B62" s="186"/>
      <c r="C62" s="186"/>
      <c r="D62" s="186"/>
      <c r="E62" s="186"/>
      <c r="F62" s="186"/>
      <c r="G62" s="186"/>
      <c r="H62" s="186"/>
    </row>
    <row r="63" spans="1:8" x14ac:dyDescent="0.2">
      <c r="A63" s="185"/>
      <c r="B63" s="186"/>
      <c r="C63" s="186"/>
      <c r="D63" s="186"/>
      <c r="E63" s="186"/>
      <c r="F63" s="186"/>
      <c r="G63" s="186"/>
      <c r="H63" s="186"/>
    </row>
    <row r="64" spans="1:8" x14ac:dyDescent="0.2">
      <c r="A64" s="185"/>
      <c r="B64" s="186"/>
      <c r="C64" s="186"/>
      <c r="D64" s="186"/>
      <c r="E64" s="186"/>
      <c r="F64" s="186"/>
      <c r="G64" s="186"/>
      <c r="H64" s="186"/>
    </row>
    <row r="65" spans="1:8" x14ac:dyDescent="0.2">
      <c r="A65" s="185"/>
      <c r="B65" s="186"/>
      <c r="C65" s="186"/>
      <c r="D65" s="186"/>
      <c r="E65" s="186"/>
      <c r="F65" s="186"/>
      <c r="G65" s="186"/>
      <c r="H65" s="186"/>
    </row>
    <row r="66" spans="1:8" x14ac:dyDescent="0.2">
      <c r="A66" s="185"/>
      <c r="B66" s="186"/>
      <c r="C66" s="186"/>
      <c r="D66" s="186"/>
      <c r="E66" s="186"/>
      <c r="F66" s="186"/>
      <c r="G66" s="186"/>
      <c r="H66" s="186"/>
    </row>
    <row r="67" spans="1:8" x14ac:dyDescent="0.2">
      <c r="A67" s="185"/>
      <c r="B67" s="186"/>
      <c r="C67" s="186"/>
      <c r="D67" s="186"/>
      <c r="E67" s="186"/>
      <c r="F67" s="186"/>
      <c r="G67" s="186"/>
      <c r="H67" s="186"/>
    </row>
    <row r="68" spans="1:8" x14ac:dyDescent="0.2">
      <c r="A68" s="185"/>
      <c r="B68" s="186"/>
      <c r="C68" s="186"/>
      <c r="D68" s="186"/>
      <c r="E68" s="186"/>
      <c r="F68" s="186"/>
      <c r="G68" s="186"/>
      <c r="H68" s="186"/>
    </row>
    <row r="69" spans="1:8" x14ac:dyDescent="0.2">
      <c r="A69" s="185"/>
      <c r="B69" s="186"/>
      <c r="C69" s="186"/>
      <c r="D69" s="186"/>
      <c r="E69" s="186"/>
      <c r="F69" s="186"/>
      <c r="G69" s="186"/>
      <c r="H69" s="186"/>
    </row>
    <row r="70" spans="1:8" x14ac:dyDescent="0.2">
      <c r="A70" s="185"/>
      <c r="B70" s="186"/>
      <c r="C70" s="186"/>
      <c r="D70" s="186"/>
      <c r="E70" s="186"/>
      <c r="F70" s="186"/>
      <c r="G70" s="186"/>
      <c r="H70" s="186"/>
    </row>
    <row r="71" spans="1:8" x14ac:dyDescent="0.2">
      <c r="A71" s="185"/>
      <c r="B71" s="186"/>
      <c r="C71" s="186"/>
      <c r="D71" s="186"/>
      <c r="E71" s="186"/>
      <c r="F71" s="186"/>
      <c r="G71" s="186"/>
      <c r="H71" s="186"/>
    </row>
    <row r="72" spans="1:8" x14ac:dyDescent="0.2">
      <c r="A72" s="185"/>
      <c r="B72" s="186"/>
      <c r="C72" s="186"/>
      <c r="D72" s="186"/>
      <c r="E72" s="186"/>
      <c r="F72" s="186"/>
      <c r="G72" s="186"/>
      <c r="H72" s="186"/>
    </row>
    <row r="73" spans="1:8" x14ac:dyDescent="0.2">
      <c r="A73" s="185"/>
      <c r="B73" s="186"/>
      <c r="C73" s="186"/>
      <c r="D73" s="186"/>
      <c r="E73" s="186"/>
      <c r="F73" s="186"/>
      <c r="G73" s="186"/>
      <c r="H73" s="186"/>
    </row>
    <row r="74" spans="1:8" x14ac:dyDescent="0.2">
      <c r="A74" s="185"/>
      <c r="B74" s="186"/>
      <c r="C74" s="186"/>
      <c r="D74" s="186"/>
      <c r="E74" s="186"/>
      <c r="F74" s="186"/>
      <c r="G74" s="186"/>
      <c r="H74" s="186"/>
    </row>
    <row r="75" spans="1:8" x14ac:dyDescent="0.2">
      <c r="A75" s="185"/>
      <c r="B75" s="186"/>
      <c r="C75" s="186"/>
      <c r="D75" s="186"/>
      <c r="E75" s="186"/>
      <c r="F75" s="186"/>
      <c r="G75" s="186"/>
      <c r="H75" s="186"/>
    </row>
    <row r="76" spans="1:8" x14ac:dyDescent="0.2">
      <c r="A76" s="185"/>
      <c r="B76" s="186"/>
      <c r="C76" s="186"/>
      <c r="D76" s="186"/>
      <c r="E76" s="186"/>
      <c r="F76" s="186"/>
      <c r="G76" s="186"/>
      <c r="H76" s="186"/>
    </row>
    <row r="77" spans="1:8" x14ac:dyDescent="0.2">
      <c r="A77" s="185"/>
      <c r="B77" s="186"/>
      <c r="C77" s="186"/>
      <c r="D77" s="186"/>
      <c r="E77" s="186"/>
      <c r="F77" s="186"/>
      <c r="G77" s="186"/>
      <c r="H77" s="186"/>
    </row>
    <row r="78" spans="1:8" x14ac:dyDescent="0.2">
      <c r="A78" s="185"/>
      <c r="B78" s="186"/>
      <c r="C78" s="186"/>
      <c r="D78" s="186"/>
      <c r="E78" s="186"/>
      <c r="F78" s="186"/>
      <c r="G78" s="186"/>
      <c r="H78" s="186"/>
    </row>
    <row r="79" spans="1:8" x14ac:dyDescent="0.2">
      <c r="A79" s="185"/>
      <c r="B79" s="186"/>
      <c r="C79" s="186"/>
      <c r="D79" s="186"/>
      <c r="E79" s="186"/>
      <c r="F79" s="186"/>
      <c r="G79" s="186"/>
      <c r="H79" s="186"/>
    </row>
    <row r="80" spans="1:8" x14ac:dyDescent="0.2">
      <c r="A80" s="185"/>
      <c r="B80" s="186"/>
      <c r="C80" s="186"/>
      <c r="D80" s="186"/>
      <c r="E80" s="186"/>
      <c r="F80" s="186"/>
      <c r="G80" s="186"/>
      <c r="H80" s="186"/>
    </row>
    <row r="81" spans="1:8" x14ac:dyDescent="0.2">
      <c r="A81" s="185"/>
      <c r="B81" s="186"/>
      <c r="C81" s="186"/>
      <c r="D81" s="186"/>
      <c r="E81" s="186"/>
      <c r="F81" s="186"/>
      <c r="G81" s="186"/>
      <c r="H81" s="186"/>
    </row>
    <row r="82" spans="1:8" x14ac:dyDescent="0.2">
      <c r="A82" s="185"/>
      <c r="B82" s="186"/>
      <c r="C82" s="186"/>
      <c r="D82" s="186"/>
      <c r="E82" s="186"/>
      <c r="F82" s="186"/>
      <c r="G82" s="186"/>
      <c r="H82" s="186"/>
    </row>
    <row r="83" spans="1:8" x14ac:dyDescent="0.2">
      <c r="A83" s="185"/>
      <c r="B83" s="186"/>
      <c r="C83" s="186"/>
      <c r="D83" s="186"/>
      <c r="E83" s="186"/>
      <c r="F83" s="186"/>
      <c r="G83" s="186"/>
      <c r="H83" s="186"/>
    </row>
    <row r="84" spans="1:8" x14ac:dyDescent="0.2">
      <c r="A84" s="185"/>
      <c r="B84" s="186"/>
      <c r="C84" s="186"/>
      <c r="D84" s="186"/>
      <c r="E84" s="186"/>
      <c r="F84" s="186"/>
      <c r="G84" s="186"/>
      <c r="H84" s="186"/>
    </row>
    <row r="85" spans="1:8" x14ac:dyDescent="0.2">
      <c r="A85" s="185"/>
      <c r="B85" s="186"/>
      <c r="C85" s="186"/>
      <c r="D85" s="186"/>
      <c r="E85" s="186"/>
      <c r="F85" s="186"/>
      <c r="G85" s="186"/>
      <c r="H85" s="186"/>
    </row>
    <row r="86" spans="1:8" x14ac:dyDescent="0.2">
      <c r="A86" s="185"/>
      <c r="B86" s="186"/>
      <c r="C86" s="186"/>
      <c r="D86" s="186"/>
      <c r="E86" s="186"/>
      <c r="F86" s="186"/>
      <c r="G86" s="186"/>
      <c r="H86" s="186"/>
    </row>
    <row r="87" spans="1:8" x14ac:dyDescent="0.2">
      <c r="A87" s="185"/>
      <c r="B87" s="186"/>
      <c r="C87" s="186"/>
      <c r="D87" s="186"/>
      <c r="E87" s="186"/>
      <c r="F87" s="186"/>
      <c r="G87" s="186"/>
      <c r="H87" s="186"/>
    </row>
    <row r="88" spans="1:8" x14ac:dyDescent="0.2">
      <c r="A88" s="185"/>
      <c r="B88" s="186"/>
      <c r="C88" s="186"/>
      <c r="D88" s="186"/>
      <c r="E88" s="186"/>
      <c r="F88" s="186"/>
      <c r="G88" s="186"/>
      <c r="H88" s="186"/>
    </row>
    <row r="89" spans="1:8" x14ac:dyDescent="0.2">
      <c r="A89" s="185"/>
      <c r="B89" s="186"/>
      <c r="C89" s="186"/>
      <c r="D89" s="186"/>
      <c r="E89" s="186"/>
      <c r="F89" s="186"/>
      <c r="G89" s="186"/>
      <c r="H89" s="186"/>
    </row>
    <row r="90" spans="1:8" x14ac:dyDescent="0.2">
      <c r="A90" s="185"/>
      <c r="B90" s="186"/>
      <c r="C90" s="186"/>
      <c r="D90" s="186"/>
      <c r="E90" s="186"/>
      <c r="F90" s="186"/>
      <c r="G90" s="186"/>
      <c r="H90" s="186"/>
    </row>
    <row r="91" spans="1:8" x14ac:dyDescent="0.2">
      <c r="A91" s="185"/>
      <c r="B91" s="186"/>
      <c r="C91" s="186"/>
      <c r="D91" s="186"/>
      <c r="E91" s="186"/>
      <c r="F91" s="186"/>
      <c r="G91" s="186"/>
      <c r="H91" s="186"/>
    </row>
    <row r="92" spans="1:8" x14ac:dyDescent="0.2">
      <c r="A92" s="185"/>
      <c r="B92" s="186"/>
      <c r="C92" s="186"/>
      <c r="D92" s="186"/>
      <c r="E92" s="186"/>
      <c r="F92" s="186"/>
      <c r="G92" s="186"/>
      <c r="H92" s="186"/>
    </row>
    <row r="93" spans="1:8" x14ac:dyDescent="0.2">
      <c r="A93" s="185"/>
      <c r="B93" s="186"/>
      <c r="C93" s="186"/>
      <c r="D93" s="186"/>
      <c r="E93" s="186"/>
      <c r="F93" s="186"/>
      <c r="G93" s="186"/>
      <c r="H93" s="186"/>
    </row>
    <row r="94" spans="1:8" x14ac:dyDescent="0.2">
      <c r="A94" s="185"/>
      <c r="B94" s="186"/>
      <c r="C94" s="186"/>
      <c r="D94" s="186"/>
      <c r="E94" s="186"/>
      <c r="F94" s="186"/>
      <c r="G94" s="186"/>
      <c r="H94" s="186"/>
    </row>
    <row r="95" spans="1:8" x14ac:dyDescent="0.2">
      <c r="A95" s="185"/>
      <c r="B95" s="186"/>
      <c r="C95" s="186"/>
      <c r="D95" s="186"/>
      <c r="E95" s="186"/>
      <c r="F95" s="186"/>
      <c r="G95" s="186"/>
      <c r="H95" s="186"/>
    </row>
  </sheetData>
  <sheetProtection password="C621" sheet="1" objects="1" scenarios="1" selectLockedCells="1"/>
  <protectedRanges>
    <protectedRange sqref="B7:F7 B11 B15:F15 B19 B23 B27 B32:F32 B36 B40 B44" name="Диапазон1"/>
  </protectedRanges>
  <mergeCells count="7">
    <mergeCell ref="A47:H47"/>
    <mergeCell ref="C2:D2"/>
    <mergeCell ref="F2:G2"/>
    <mergeCell ref="A5:H5"/>
    <mergeCell ref="B15:F15"/>
    <mergeCell ref="B32:F32"/>
    <mergeCell ref="B7:F7"/>
  </mergeCells>
  <conditionalFormatting sqref="E2:F2 B11 B15:F15 B23 B32:F32 B19 B40 B44 B36 B27 C2 H2 B7">
    <cfRule type="expression" dxfId="19" priority="1" stopIfTrue="1">
      <formula>ISBLANK(B2)</formula>
    </cfRule>
  </conditionalFormatting>
  <dataValidations xWindow="366" yWindow="663" count="14">
    <dataValidation type="list" allowBlank="1" showInputMessage="1" showErrorMessage="1" promptTitle="Тип школы" prompt="Укажите тип школы" sqref="WVJ983051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B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B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B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B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B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B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B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B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B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B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B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B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B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B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formula1>"начальняя, основная, средняя"</formula1>
    </dataValidation>
    <dataValidation type="list" allowBlank="1" showInputMessage="1" showErrorMessage="1" sqref="B12 IX12 ST12 ACP12 AML12 AWH12 BGD12 BPZ12 BZV12 CJR12 CTN12 DDJ12 DNF12 DXB12 EGX12 EQT12 FAP12 FKL12 FUH12 GED12 GNZ12 GXV12 HHR12 HRN12 IBJ12 ILF12 IVB12 JEX12 JOT12 JYP12 KIL12 KSH12 LCD12 LLZ12 LVV12 MFR12 MPN12 MZJ12 NJF12 NTB12 OCX12 OMT12 OWP12 PGL12 PQH12 QAD12 QJZ12 QTV12 RDR12 RNN12 RXJ12 SHF12 SRB12 TAX12 TKT12 TUP12 UEL12 UOH12 UYD12 VHZ12 VRV12 WBR12 WLN12 WVJ12 B65548 IX65548 ST65548 ACP65548 AML65548 AWH65548 BGD65548 BPZ65548 BZV65548 CJR65548 CTN65548 DDJ65548 DNF65548 DXB65548 EGX65548 EQT65548 FAP65548 FKL65548 FUH65548 GED65548 GNZ65548 GXV65548 HHR65548 HRN65548 IBJ65548 ILF65548 IVB65548 JEX65548 JOT65548 JYP65548 KIL65548 KSH65548 LCD65548 LLZ65548 LVV65548 MFR65548 MPN65548 MZJ65548 NJF65548 NTB65548 OCX65548 OMT65548 OWP65548 PGL65548 PQH65548 QAD65548 QJZ65548 QTV65548 RDR65548 RNN65548 RXJ65548 SHF65548 SRB65548 TAX65548 TKT65548 TUP65548 UEL65548 UOH65548 UYD65548 VHZ65548 VRV65548 WBR65548 WLN65548 WVJ65548 B131084 IX131084 ST131084 ACP131084 AML131084 AWH131084 BGD131084 BPZ131084 BZV131084 CJR131084 CTN131084 DDJ131084 DNF131084 DXB131084 EGX131084 EQT131084 FAP131084 FKL131084 FUH131084 GED131084 GNZ131084 GXV131084 HHR131084 HRN131084 IBJ131084 ILF131084 IVB131084 JEX131084 JOT131084 JYP131084 KIL131084 KSH131084 LCD131084 LLZ131084 LVV131084 MFR131084 MPN131084 MZJ131084 NJF131084 NTB131084 OCX131084 OMT131084 OWP131084 PGL131084 PQH131084 QAD131084 QJZ131084 QTV131084 RDR131084 RNN131084 RXJ131084 SHF131084 SRB131084 TAX131084 TKT131084 TUP131084 UEL131084 UOH131084 UYD131084 VHZ131084 VRV131084 WBR131084 WLN131084 WVJ131084 B196620 IX196620 ST196620 ACP196620 AML196620 AWH196620 BGD196620 BPZ196620 BZV196620 CJR196620 CTN196620 DDJ196620 DNF196620 DXB196620 EGX196620 EQT196620 FAP196620 FKL196620 FUH196620 GED196620 GNZ196620 GXV196620 HHR196620 HRN196620 IBJ196620 ILF196620 IVB196620 JEX196620 JOT196620 JYP196620 KIL196620 KSH196620 LCD196620 LLZ196620 LVV196620 MFR196620 MPN196620 MZJ196620 NJF196620 NTB196620 OCX196620 OMT196620 OWP196620 PGL196620 PQH196620 QAD196620 QJZ196620 QTV196620 RDR196620 RNN196620 RXJ196620 SHF196620 SRB196620 TAX196620 TKT196620 TUP196620 UEL196620 UOH196620 UYD196620 VHZ196620 VRV196620 WBR196620 WLN196620 WVJ196620 B262156 IX262156 ST262156 ACP262156 AML262156 AWH262156 BGD262156 BPZ262156 BZV262156 CJR262156 CTN262156 DDJ262156 DNF262156 DXB262156 EGX262156 EQT262156 FAP262156 FKL262156 FUH262156 GED262156 GNZ262156 GXV262156 HHR262156 HRN262156 IBJ262156 ILF262156 IVB262156 JEX262156 JOT262156 JYP262156 KIL262156 KSH262156 LCD262156 LLZ262156 LVV262156 MFR262156 MPN262156 MZJ262156 NJF262156 NTB262156 OCX262156 OMT262156 OWP262156 PGL262156 PQH262156 QAD262156 QJZ262156 QTV262156 RDR262156 RNN262156 RXJ262156 SHF262156 SRB262156 TAX262156 TKT262156 TUP262156 UEL262156 UOH262156 UYD262156 VHZ262156 VRV262156 WBR262156 WLN262156 WVJ262156 B327692 IX327692 ST327692 ACP327692 AML327692 AWH327692 BGD327692 BPZ327692 BZV327692 CJR327692 CTN327692 DDJ327692 DNF327692 DXB327692 EGX327692 EQT327692 FAP327692 FKL327692 FUH327692 GED327692 GNZ327692 GXV327692 HHR327692 HRN327692 IBJ327692 ILF327692 IVB327692 JEX327692 JOT327692 JYP327692 KIL327692 KSH327692 LCD327692 LLZ327692 LVV327692 MFR327692 MPN327692 MZJ327692 NJF327692 NTB327692 OCX327692 OMT327692 OWP327692 PGL327692 PQH327692 QAD327692 QJZ327692 QTV327692 RDR327692 RNN327692 RXJ327692 SHF327692 SRB327692 TAX327692 TKT327692 TUP327692 UEL327692 UOH327692 UYD327692 VHZ327692 VRV327692 WBR327692 WLN327692 WVJ327692 B393228 IX393228 ST393228 ACP393228 AML393228 AWH393228 BGD393228 BPZ393228 BZV393228 CJR393228 CTN393228 DDJ393228 DNF393228 DXB393228 EGX393228 EQT393228 FAP393228 FKL393228 FUH393228 GED393228 GNZ393228 GXV393228 HHR393228 HRN393228 IBJ393228 ILF393228 IVB393228 JEX393228 JOT393228 JYP393228 KIL393228 KSH393228 LCD393228 LLZ393228 LVV393228 MFR393228 MPN393228 MZJ393228 NJF393228 NTB393228 OCX393228 OMT393228 OWP393228 PGL393228 PQH393228 QAD393228 QJZ393228 QTV393228 RDR393228 RNN393228 RXJ393228 SHF393228 SRB393228 TAX393228 TKT393228 TUP393228 UEL393228 UOH393228 UYD393228 VHZ393228 VRV393228 WBR393228 WLN393228 WVJ393228 B458764 IX458764 ST458764 ACP458764 AML458764 AWH458764 BGD458764 BPZ458764 BZV458764 CJR458764 CTN458764 DDJ458764 DNF458764 DXB458764 EGX458764 EQT458764 FAP458764 FKL458764 FUH458764 GED458764 GNZ458764 GXV458764 HHR458764 HRN458764 IBJ458764 ILF458764 IVB458764 JEX458764 JOT458764 JYP458764 KIL458764 KSH458764 LCD458764 LLZ458764 LVV458764 MFR458764 MPN458764 MZJ458764 NJF458764 NTB458764 OCX458764 OMT458764 OWP458764 PGL458764 PQH458764 QAD458764 QJZ458764 QTV458764 RDR458764 RNN458764 RXJ458764 SHF458764 SRB458764 TAX458764 TKT458764 TUP458764 UEL458764 UOH458764 UYD458764 VHZ458764 VRV458764 WBR458764 WLN458764 WVJ458764 B524300 IX524300 ST524300 ACP524300 AML524300 AWH524300 BGD524300 BPZ524300 BZV524300 CJR524300 CTN524300 DDJ524300 DNF524300 DXB524300 EGX524300 EQT524300 FAP524300 FKL524300 FUH524300 GED524300 GNZ524300 GXV524300 HHR524300 HRN524300 IBJ524300 ILF524300 IVB524300 JEX524300 JOT524300 JYP524300 KIL524300 KSH524300 LCD524300 LLZ524300 LVV524300 MFR524300 MPN524300 MZJ524300 NJF524300 NTB524300 OCX524300 OMT524300 OWP524300 PGL524300 PQH524300 QAD524300 QJZ524300 QTV524300 RDR524300 RNN524300 RXJ524300 SHF524300 SRB524300 TAX524300 TKT524300 TUP524300 UEL524300 UOH524300 UYD524300 VHZ524300 VRV524300 WBR524300 WLN524300 WVJ524300 B589836 IX589836 ST589836 ACP589836 AML589836 AWH589836 BGD589836 BPZ589836 BZV589836 CJR589836 CTN589836 DDJ589836 DNF589836 DXB589836 EGX589836 EQT589836 FAP589836 FKL589836 FUH589836 GED589836 GNZ589836 GXV589836 HHR589836 HRN589836 IBJ589836 ILF589836 IVB589836 JEX589836 JOT589836 JYP589836 KIL589836 KSH589836 LCD589836 LLZ589836 LVV589836 MFR589836 MPN589836 MZJ589836 NJF589836 NTB589836 OCX589836 OMT589836 OWP589836 PGL589836 PQH589836 QAD589836 QJZ589836 QTV589836 RDR589836 RNN589836 RXJ589836 SHF589836 SRB589836 TAX589836 TKT589836 TUP589836 UEL589836 UOH589836 UYD589836 VHZ589836 VRV589836 WBR589836 WLN589836 WVJ589836 B655372 IX655372 ST655372 ACP655372 AML655372 AWH655372 BGD655372 BPZ655372 BZV655372 CJR655372 CTN655372 DDJ655372 DNF655372 DXB655372 EGX655372 EQT655372 FAP655372 FKL655372 FUH655372 GED655372 GNZ655372 GXV655372 HHR655372 HRN655372 IBJ655372 ILF655372 IVB655372 JEX655372 JOT655372 JYP655372 KIL655372 KSH655372 LCD655372 LLZ655372 LVV655372 MFR655372 MPN655372 MZJ655372 NJF655372 NTB655372 OCX655372 OMT655372 OWP655372 PGL655372 PQH655372 QAD655372 QJZ655372 QTV655372 RDR655372 RNN655372 RXJ655372 SHF655372 SRB655372 TAX655372 TKT655372 TUP655372 UEL655372 UOH655372 UYD655372 VHZ655372 VRV655372 WBR655372 WLN655372 WVJ655372 B720908 IX720908 ST720908 ACP720908 AML720908 AWH720908 BGD720908 BPZ720908 BZV720908 CJR720908 CTN720908 DDJ720908 DNF720908 DXB720908 EGX720908 EQT720908 FAP720908 FKL720908 FUH720908 GED720908 GNZ720908 GXV720908 HHR720908 HRN720908 IBJ720908 ILF720908 IVB720908 JEX720908 JOT720908 JYP720908 KIL720908 KSH720908 LCD720908 LLZ720908 LVV720908 MFR720908 MPN720908 MZJ720908 NJF720908 NTB720908 OCX720908 OMT720908 OWP720908 PGL720908 PQH720908 QAD720908 QJZ720908 QTV720908 RDR720908 RNN720908 RXJ720908 SHF720908 SRB720908 TAX720908 TKT720908 TUP720908 UEL720908 UOH720908 UYD720908 VHZ720908 VRV720908 WBR720908 WLN720908 WVJ720908 B786444 IX786444 ST786444 ACP786444 AML786444 AWH786444 BGD786444 BPZ786444 BZV786444 CJR786444 CTN786444 DDJ786444 DNF786444 DXB786444 EGX786444 EQT786444 FAP786444 FKL786444 FUH786444 GED786444 GNZ786444 GXV786444 HHR786444 HRN786444 IBJ786444 ILF786444 IVB786444 JEX786444 JOT786444 JYP786444 KIL786444 KSH786444 LCD786444 LLZ786444 LVV786444 MFR786444 MPN786444 MZJ786444 NJF786444 NTB786444 OCX786444 OMT786444 OWP786444 PGL786444 PQH786444 QAD786444 QJZ786444 QTV786444 RDR786444 RNN786444 RXJ786444 SHF786444 SRB786444 TAX786444 TKT786444 TUP786444 UEL786444 UOH786444 UYD786444 VHZ786444 VRV786444 WBR786444 WLN786444 WVJ786444 B851980 IX851980 ST851980 ACP851980 AML851980 AWH851980 BGD851980 BPZ851980 BZV851980 CJR851980 CTN851980 DDJ851980 DNF851980 DXB851980 EGX851980 EQT851980 FAP851980 FKL851980 FUH851980 GED851980 GNZ851980 GXV851980 HHR851980 HRN851980 IBJ851980 ILF851980 IVB851980 JEX851980 JOT851980 JYP851980 KIL851980 KSH851980 LCD851980 LLZ851980 LVV851980 MFR851980 MPN851980 MZJ851980 NJF851980 NTB851980 OCX851980 OMT851980 OWP851980 PGL851980 PQH851980 QAD851980 QJZ851980 QTV851980 RDR851980 RNN851980 RXJ851980 SHF851980 SRB851980 TAX851980 TKT851980 TUP851980 UEL851980 UOH851980 UYD851980 VHZ851980 VRV851980 WBR851980 WLN851980 WVJ851980 B917516 IX917516 ST917516 ACP917516 AML917516 AWH917516 BGD917516 BPZ917516 BZV917516 CJR917516 CTN917516 DDJ917516 DNF917516 DXB917516 EGX917516 EQT917516 FAP917516 FKL917516 FUH917516 GED917516 GNZ917516 GXV917516 HHR917516 HRN917516 IBJ917516 ILF917516 IVB917516 JEX917516 JOT917516 JYP917516 KIL917516 KSH917516 LCD917516 LLZ917516 LVV917516 MFR917516 MPN917516 MZJ917516 NJF917516 NTB917516 OCX917516 OMT917516 OWP917516 PGL917516 PQH917516 QAD917516 QJZ917516 QTV917516 RDR917516 RNN917516 RXJ917516 SHF917516 SRB917516 TAX917516 TKT917516 TUP917516 UEL917516 UOH917516 UYD917516 VHZ917516 VRV917516 WBR917516 WLN917516 WVJ917516 B983052 IX983052 ST983052 ACP983052 AML983052 AWH983052 BGD983052 BPZ983052 BZV983052 CJR983052 CTN983052 DDJ983052 DNF983052 DXB983052 EGX983052 EQT983052 FAP983052 FKL983052 FUH983052 GED983052 GNZ983052 GXV983052 HHR983052 HRN983052 IBJ983052 ILF983052 IVB983052 JEX983052 JOT983052 JYP983052 KIL983052 KSH983052 LCD983052 LLZ983052 LVV983052 MFR983052 MPN983052 MZJ983052 NJF983052 NTB983052 OCX983052 OMT983052 OWP983052 PGL983052 PQH983052 QAD983052 QJZ983052 QTV983052 RDR983052 RNN983052 RXJ983052 SHF983052 SRB983052 TAX983052 TKT983052 TUP983052 UEL983052 UOH983052 UYD983052 VHZ983052 VRV983052 WBR983052 WLN983052 WVJ983052 B33 IX33 ST33 ACP33 AML33 AWH33 BGD33 BPZ33 BZV33 CJR33 CTN33 DDJ33 DNF33 DXB33 EGX33 EQT33 FAP33 FKL33 FUH33 GED33 GNZ33 GXV33 HHR33 HRN33 IBJ33 ILF33 IVB33 JEX33 JOT33 JYP33 KIL33 KSH33 LCD33 LLZ33 LVV33 MFR33 MPN33 MZJ33 NJF33 NTB33 OCX33 OMT33 OWP33 PGL33 PQH33 QAD33 QJZ33 QTV33 RDR33 RNN33 RXJ33 SHF33 SRB33 TAX33 TKT33 TUP33 UEL33 UOH33 UYD33 VHZ33 VRV33 WBR33 WLN33 WVJ33 B65569 IX65569 ST65569 ACP65569 AML65569 AWH65569 BGD65569 BPZ65569 BZV65569 CJR65569 CTN65569 DDJ65569 DNF65569 DXB65569 EGX65569 EQT65569 FAP65569 FKL65569 FUH65569 GED65569 GNZ65569 GXV65569 HHR65569 HRN65569 IBJ65569 ILF65569 IVB65569 JEX65569 JOT65569 JYP65569 KIL65569 KSH65569 LCD65569 LLZ65569 LVV65569 MFR65569 MPN65569 MZJ65569 NJF65569 NTB65569 OCX65569 OMT65569 OWP65569 PGL65569 PQH65569 QAD65569 QJZ65569 QTV65569 RDR65569 RNN65569 RXJ65569 SHF65569 SRB65569 TAX65569 TKT65569 TUP65569 UEL65569 UOH65569 UYD65569 VHZ65569 VRV65569 WBR65569 WLN65569 WVJ65569 B131105 IX131105 ST131105 ACP131105 AML131105 AWH131105 BGD131105 BPZ131105 BZV131105 CJR131105 CTN131105 DDJ131105 DNF131105 DXB131105 EGX131105 EQT131105 FAP131105 FKL131105 FUH131105 GED131105 GNZ131105 GXV131105 HHR131105 HRN131105 IBJ131105 ILF131105 IVB131105 JEX131105 JOT131105 JYP131105 KIL131105 KSH131105 LCD131105 LLZ131105 LVV131105 MFR131105 MPN131105 MZJ131105 NJF131105 NTB131105 OCX131105 OMT131105 OWP131105 PGL131105 PQH131105 QAD131105 QJZ131105 QTV131105 RDR131105 RNN131105 RXJ131105 SHF131105 SRB131105 TAX131105 TKT131105 TUP131105 UEL131105 UOH131105 UYD131105 VHZ131105 VRV131105 WBR131105 WLN131105 WVJ131105 B196641 IX196641 ST196641 ACP196641 AML196641 AWH196641 BGD196641 BPZ196641 BZV196641 CJR196641 CTN196641 DDJ196641 DNF196641 DXB196641 EGX196641 EQT196641 FAP196641 FKL196641 FUH196641 GED196641 GNZ196641 GXV196641 HHR196641 HRN196641 IBJ196641 ILF196641 IVB196641 JEX196641 JOT196641 JYP196641 KIL196641 KSH196641 LCD196641 LLZ196641 LVV196641 MFR196641 MPN196641 MZJ196641 NJF196641 NTB196641 OCX196641 OMT196641 OWP196641 PGL196641 PQH196641 QAD196641 QJZ196641 QTV196641 RDR196641 RNN196641 RXJ196641 SHF196641 SRB196641 TAX196641 TKT196641 TUP196641 UEL196641 UOH196641 UYD196641 VHZ196641 VRV196641 WBR196641 WLN196641 WVJ196641 B262177 IX262177 ST262177 ACP262177 AML262177 AWH262177 BGD262177 BPZ262177 BZV262177 CJR262177 CTN262177 DDJ262177 DNF262177 DXB262177 EGX262177 EQT262177 FAP262177 FKL262177 FUH262177 GED262177 GNZ262177 GXV262177 HHR262177 HRN262177 IBJ262177 ILF262177 IVB262177 JEX262177 JOT262177 JYP262177 KIL262177 KSH262177 LCD262177 LLZ262177 LVV262177 MFR262177 MPN262177 MZJ262177 NJF262177 NTB262177 OCX262177 OMT262177 OWP262177 PGL262177 PQH262177 QAD262177 QJZ262177 QTV262177 RDR262177 RNN262177 RXJ262177 SHF262177 SRB262177 TAX262177 TKT262177 TUP262177 UEL262177 UOH262177 UYD262177 VHZ262177 VRV262177 WBR262177 WLN262177 WVJ262177 B327713 IX327713 ST327713 ACP327713 AML327713 AWH327713 BGD327713 BPZ327713 BZV327713 CJR327713 CTN327713 DDJ327713 DNF327713 DXB327713 EGX327713 EQT327713 FAP327713 FKL327713 FUH327713 GED327713 GNZ327713 GXV327713 HHR327713 HRN327713 IBJ327713 ILF327713 IVB327713 JEX327713 JOT327713 JYP327713 KIL327713 KSH327713 LCD327713 LLZ327713 LVV327713 MFR327713 MPN327713 MZJ327713 NJF327713 NTB327713 OCX327713 OMT327713 OWP327713 PGL327713 PQH327713 QAD327713 QJZ327713 QTV327713 RDR327713 RNN327713 RXJ327713 SHF327713 SRB327713 TAX327713 TKT327713 TUP327713 UEL327713 UOH327713 UYD327713 VHZ327713 VRV327713 WBR327713 WLN327713 WVJ327713 B393249 IX393249 ST393249 ACP393249 AML393249 AWH393249 BGD393249 BPZ393249 BZV393249 CJR393249 CTN393249 DDJ393249 DNF393249 DXB393249 EGX393249 EQT393249 FAP393249 FKL393249 FUH393249 GED393249 GNZ393249 GXV393249 HHR393249 HRN393249 IBJ393249 ILF393249 IVB393249 JEX393249 JOT393249 JYP393249 KIL393249 KSH393249 LCD393249 LLZ393249 LVV393249 MFR393249 MPN393249 MZJ393249 NJF393249 NTB393249 OCX393249 OMT393249 OWP393249 PGL393249 PQH393249 QAD393249 QJZ393249 QTV393249 RDR393249 RNN393249 RXJ393249 SHF393249 SRB393249 TAX393249 TKT393249 TUP393249 UEL393249 UOH393249 UYD393249 VHZ393249 VRV393249 WBR393249 WLN393249 WVJ393249 B458785 IX458785 ST458785 ACP458785 AML458785 AWH458785 BGD458785 BPZ458785 BZV458785 CJR458785 CTN458785 DDJ458785 DNF458785 DXB458785 EGX458785 EQT458785 FAP458785 FKL458785 FUH458785 GED458785 GNZ458785 GXV458785 HHR458785 HRN458785 IBJ458785 ILF458785 IVB458785 JEX458785 JOT458785 JYP458785 KIL458785 KSH458785 LCD458785 LLZ458785 LVV458785 MFR458785 MPN458785 MZJ458785 NJF458785 NTB458785 OCX458785 OMT458785 OWP458785 PGL458785 PQH458785 QAD458785 QJZ458785 QTV458785 RDR458785 RNN458785 RXJ458785 SHF458785 SRB458785 TAX458785 TKT458785 TUP458785 UEL458785 UOH458785 UYD458785 VHZ458785 VRV458785 WBR458785 WLN458785 WVJ458785 B524321 IX524321 ST524321 ACP524321 AML524321 AWH524321 BGD524321 BPZ524321 BZV524321 CJR524321 CTN524321 DDJ524321 DNF524321 DXB524321 EGX524321 EQT524321 FAP524321 FKL524321 FUH524321 GED524321 GNZ524321 GXV524321 HHR524321 HRN524321 IBJ524321 ILF524321 IVB524321 JEX524321 JOT524321 JYP524321 KIL524321 KSH524321 LCD524321 LLZ524321 LVV524321 MFR524321 MPN524321 MZJ524321 NJF524321 NTB524321 OCX524321 OMT524321 OWP524321 PGL524321 PQH524321 QAD524321 QJZ524321 QTV524321 RDR524321 RNN524321 RXJ524321 SHF524321 SRB524321 TAX524321 TKT524321 TUP524321 UEL524321 UOH524321 UYD524321 VHZ524321 VRV524321 WBR524321 WLN524321 WVJ524321 B589857 IX589857 ST589857 ACP589857 AML589857 AWH589857 BGD589857 BPZ589857 BZV589857 CJR589857 CTN589857 DDJ589857 DNF589857 DXB589857 EGX589857 EQT589857 FAP589857 FKL589857 FUH589857 GED589857 GNZ589857 GXV589857 HHR589857 HRN589857 IBJ589857 ILF589857 IVB589857 JEX589857 JOT589857 JYP589857 KIL589857 KSH589857 LCD589857 LLZ589857 LVV589857 MFR589857 MPN589857 MZJ589857 NJF589857 NTB589857 OCX589857 OMT589857 OWP589857 PGL589857 PQH589857 QAD589857 QJZ589857 QTV589857 RDR589857 RNN589857 RXJ589857 SHF589857 SRB589857 TAX589857 TKT589857 TUP589857 UEL589857 UOH589857 UYD589857 VHZ589857 VRV589857 WBR589857 WLN589857 WVJ589857 B655393 IX655393 ST655393 ACP655393 AML655393 AWH655393 BGD655393 BPZ655393 BZV655393 CJR655393 CTN655393 DDJ655393 DNF655393 DXB655393 EGX655393 EQT655393 FAP655393 FKL655393 FUH655393 GED655393 GNZ655393 GXV655393 HHR655393 HRN655393 IBJ655393 ILF655393 IVB655393 JEX655393 JOT655393 JYP655393 KIL655393 KSH655393 LCD655393 LLZ655393 LVV655393 MFR655393 MPN655393 MZJ655393 NJF655393 NTB655393 OCX655393 OMT655393 OWP655393 PGL655393 PQH655393 QAD655393 QJZ655393 QTV655393 RDR655393 RNN655393 RXJ655393 SHF655393 SRB655393 TAX655393 TKT655393 TUP655393 UEL655393 UOH655393 UYD655393 VHZ655393 VRV655393 WBR655393 WLN655393 WVJ655393 B720929 IX720929 ST720929 ACP720929 AML720929 AWH720929 BGD720929 BPZ720929 BZV720929 CJR720929 CTN720929 DDJ720929 DNF720929 DXB720929 EGX720929 EQT720929 FAP720929 FKL720929 FUH720929 GED720929 GNZ720929 GXV720929 HHR720929 HRN720929 IBJ720929 ILF720929 IVB720929 JEX720929 JOT720929 JYP720929 KIL720929 KSH720929 LCD720929 LLZ720929 LVV720929 MFR720929 MPN720929 MZJ720929 NJF720929 NTB720929 OCX720929 OMT720929 OWP720929 PGL720929 PQH720929 QAD720929 QJZ720929 QTV720929 RDR720929 RNN720929 RXJ720929 SHF720929 SRB720929 TAX720929 TKT720929 TUP720929 UEL720929 UOH720929 UYD720929 VHZ720929 VRV720929 WBR720929 WLN720929 WVJ720929 B786465 IX786465 ST786465 ACP786465 AML786465 AWH786465 BGD786465 BPZ786465 BZV786465 CJR786465 CTN786465 DDJ786465 DNF786465 DXB786465 EGX786465 EQT786465 FAP786465 FKL786465 FUH786465 GED786465 GNZ786465 GXV786465 HHR786465 HRN786465 IBJ786465 ILF786465 IVB786465 JEX786465 JOT786465 JYP786465 KIL786465 KSH786465 LCD786465 LLZ786465 LVV786465 MFR786465 MPN786465 MZJ786465 NJF786465 NTB786465 OCX786465 OMT786465 OWP786465 PGL786465 PQH786465 QAD786465 QJZ786465 QTV786465 RDR786465 RNN786465 RXJ786465 SHF786465 SRB786465 TAX786465 TKT786465 TUP786465 UEL786465 UOH786465 UYD786465 VHZ786465 VRV786465 WBR786465 WLN786465 WVJ786465 B852001 IX852001 ST852001 ACP852001 AML852001 AWH852001 BGD852001 BPZ852001 BZV852001 CJR852001 CTN852001 DDJ852001 DNF852001 DXB852001 EGX852001 EQT852001 FAP852001 FKL852001 FUH852001 GED852001 GNZ852001 GXV852001 HHR852001 HRN852001 IBJ852001 ILF852001 IVB852001 JEX852001 JOT852001 JYP852001 KIL852001 KSH852001 LCD852001 LLZ852001 LVV852001 MFR852001 MPN852001 MZJ852001 NJF852001 NTB852001 OCX852001 OMT852001 OWP852001 PGL852001 PQH852001 QAD852001 QJZ852001 QTV852001 RDR852001 RNN852001 RXJ852001 SHF852001 SRB852001 TAX852001 TKT852001 TUP852001 UEL852001 UOH852001 UYD852001 VHZ852001 VRV852001 WBR852001 WLN852001 WVJ852001 B917537 IX917537 ST917537 ACP917537 AML917537 AWH917537 BGD917537 BPZ917537 BZV917537 CJR917537 CTN917537 DDJ917537 DNF917537 DXB917537 EGX917537 EQT917537 FAP917537 FKL917537 FUH917537 GED917537 GNZ917537 GXV917537 HHR917537 HRN917537 IBJ917537 ILF917537 IVB917537 JEX917537 JOT917537 JYP917537 KIL917537 KSH917537 LCD917537 LLZ917537 LVV917537 MFR917537 MPN917537 MZJ917537 NJF917537 NTB917537 OCX917537 OMT917537 OWP917537 PGL917537 PQH917537 QAD917537 QJZ917537 QTV917537 RDR917537 RNN917537 RXJ917537 SHF917537 SRB917537 TAX917537 TKT917537 TUP917537 UEL917537 UOH917537 UYD917537 VHZ917537 VRV917537 WBR917537 WLN917537 WVJ917537 B983073 IX983073 ST983073 ACP983073 AML983073 AWH983073 BGD983073 BPZ983073 BZV983073 CJR983073 CTN983073 DDJ983073 DNF983073 DXB983073 EGX983073 EQT983073 FAP983073 FKL983073 FUH983073 GED983073 GNZ983073 GXV983073 HHR983073 HRN983073 IBJ983073 ILF983073 IVB983073 JEX983073 JOT983073 JYP983073 KIL983073 KSH983073 LCD983073 LLZ983073 LVV983073 MFR983073 MPN983073 MZJ983073 NJF983073 NTB983073 OCX983073 OMT983073 OWP983073 PGL983073 PQH983073 QAD983073 QJZ983073 QTV983073 RDR983073 RNN983073 RXJ983073 SHF983073 SRB983073 TAX983073 TKT983073 TUP983073 UEL983073 UOH983073 UYD983073 VHZ983073 VRV983073 WBR983073 WLN983073 WVJ983073 B16 IX16 ST16 ACP16 AML16 AWH16 BGD16 BPZ16 BZV16 CJR16 CTN16 DDJ16 DNF16 DXB16 EGX16 EQT16 FAP16 FKL16 FUH16 GED16 GNZ16 GXV16 HHR16 HRN16 IBJ16 ILF16 IVB16 JEX16 JOT16 JYP16 KIL16 KSH16 LCD16 LLZ16 LVV16 MFR16 MPN16 MZJ16 NJF16 NTB16 OCX16 OMT16 OWP16 PGL16 PQH16 QAD16 QJZ16 QTV16 RDR16 RNN16 RXJ16 SHF16 SRB16 TAX16 TKT16 TUP16 UEL16 UOH16 UYD16 VHZ16 VRV16 WBR16 WLN16 WVJ16 B65552 IX65552 ST65552 ACP65552 AML65552 AWH65552 BGD65552 BPZ65552 BZV65552 CJR65552 CTN65552 DDJ65552 DNF65552 DXB65552 EGX65552 EQT65552 FAP65552 FKL65552 FUH65552 GED65552 GNZ65552 GXV65552 HHR65552 HRN65552 IBJ65552 ILF65552 IVB65552 JEX65552 JOT65552 JYP65552 KIL65552 KSH65552 LCD65552 LLZ65552 LVV65552 MFR65552 MPN65552 MZJ65552 NJF65552 NTB65552 OCX65552 OMT65552 OWP65552 PGL65552 PQH65552 QAD65552 QJZ65552 QTV65552 RDR65552 RNN65552 RXJ65552 SHF65552 SRB65552 TAX65552 TKT65552 TUP65552 UEL65552 UOH65552 UYD65552 VHZ65552 VRV65552 WBR65552 WLN65552 WVJ65552 B131088 IX131088 ST131088 ACP131088 AML131088 AWH131088 BGD131088 BPZ131088 BZV131088 CJR131088 CTN131088 DDJ131088 DNF131088 DXB131088 EGX131088 EQT131088 FAP131088 FKL131088 FUH131088 GED131088 GNZ131088 GXV131088 HHR131088 HRN131088 IBJ131088 ILF131088 IVB131088 JEX131088 JOT131088 JYP131088 KIL131088 KSH131088 LCD131088 LLZ131088 LVV131088 MFR131088 MPN131088 MZJ131088 NJF131088 NTB131088 OCX131088 OMT131088 OWP131088 PGL131088 PQH131088 QAD131088 QJZ131088 QTV131088 RDR131088 RNN131088 RXJ131088 SHF131088 SRB131088 TAX131088 TKT131088 TUP131088 UEL131088 UOH131088 UYD131088 VHZ131088 VRV131088 WBR131088 WLN131088 WVJ131088 B196624 IX196624 ST196624 ACP196624 AML196624 AWH196624 BGD196624 BPZ196624 BZV196624 CJR196624 CTN196624 DDJ196624 DNF196624 DXB196624 EGX196624 EQT196624 FAP196624 FKL196624 FUH196624 GED196624 GNZ196624 GXV196624 HHR196624 HRN196624 IBJ196624 ILF196624 IVB196624 JEX196624 JOT196624 JYP196624 KIL196624 KSH196624 LCD196624 LLZ196624 LVV196624 MFR196624 MPN196624 MZJ196624 NJF196624 NTB196624 OCX196624 OMT196624 OWP196624 PGL196624 PQH196624 QAD196624 QJZ196624 QTV196624 RDR196624 RNN196624 RXJ196624 SHF196624 SRB196624 TAX196624 TKT196624 TUP196624 UEL196624 UOH196624 UYD196624 VHZ196624 VRV196624 WBR196624 WLN196624 WVJ196624 B262160 IX262160 ST262160 ACP262160 AML262160 AWH262160 BGD262160 BPZ262160 BZV262160 CJR262160 CTN262160 DDJ262160 DNF262160 DXB262160 EGX262160 EQT262160 FAP262160 FKL262160 FUH262160 GED262160 GNZ262160 GXV262160 HHR262160 HRN262160 IBJ262160 ILF262160 IVB262160 JEX262160 JOT262160 JYP262160 KIL262160 KSH262160 LCD262160 LLZ262160 LVV262160 MFR262160 MPN262160 MZJ262160 NJF262160 NTB262160 OCX262160 OMT262160 OWP262160 PGL262160 PQH262160 QAD262160 QJZ262160 QTV262160 RDR262160 RNN262160 RXJ262160 SHF262160 SRB262160 TAX262160 TKT262160 TUP262160 UEL262160 UOH262160 UYD262160 VHZ262160 VRV262160 WBR262160 WLN262160 WVJ262160 B327696 IX327696 ST327696 ACP327696 AML327696 AWH327696 BGD327696 BPZ327696 BZV327696 CJR327696 CTN327696 DDJ327696 DNF327696 DXB327696 EGX327696 EQT327696 FAP327696 FKL327696 FUH327696 GED327696 GNZ327696 GXV327696 HHR327696 HRN327696 IBJ327696 ILF327696 IVB327696 JEX327696 JOT327696 JYP327696 KIL327696 KSH327696 LCD327696 LLZ327696 LVV327696 MFR327696 MPN327696 MZJ327696 NJF327696 NTB327696 OCX327696 OMT327696 OWP327696 PGL327696 PQH327696 QAD327696 QJZ327696 QTV327696 RDR327696 RNN327696 RXJ327696 SHF327696 SRB327696 TAX327696 TKT327696 TUP327696 UEL327696 UOH327696 UYD327696 VHZ327696 VRV327696 WBR327696 WLN327696 WVJ327696 B393232 IX393232 ST393232 ACP393232 AML393232 AWH393232 BGD393232 BPZ393232 BZV393232 CJR393232 CTN393232 DDJ393232 DNF393232 DXB393232 EGX393232 EQT393232 FAP393232 FKL393232 FUH393232 GED393232 GNZ393232 GXV393232 HHR393232 HRN393232 IBJ393232 ILF393232 IVB393232 JEX393232 JOT393232 JYP393232 KIL393232 KSH393232 LCD393232 LLZ393232 LVV393232 MFR393232 MPN393232 MZJ393232 NJF393232 NTB393232 OCX393232 OMT393232 OWP393232 PGL393232 PQH393232 QAD393232 QJZ393232 QTV393232 RDR393232 RNN393232 RXJ393232 SHF393232 SRB393232 TAX393232 TKT393232 TUP393232 UEL393232 UOH393232 UYD393232 VHZ393232 VRV393232 WBR393232 WLN393232 WVJ393232 B458768 IX458768 ST458768 ACP458768 AML458768 AWH458768 BGD458768 BPZ458768 BZV458768 CJR458768 CTN458768 DDJ458768 DNF458768 DXB458768 EGX458768 EQT458768 FAP458768 FKL458768 FUH458768 GED458768 GNZ458768 GXV458768 HHR458768 HRN458768 IBJ458768 ILF458768 IVB458768 JEX458768 JOT458768 JYP458768 KIL458768 KSH458768 LCD458768 LLZ458768 LVV458768 MFR458768 MPN458768 MZJ458768 NJF458768 NTB458768 OCX458768 OMT458768 OWP458768 PGL458768 PQH458768 QAD458768 QJZ458768 QTV458768 RDR458768 RNN458768 RXJ458768 SHF458768 SRB458768 TAX458768 TKT458768 TUP458768 UEL458768 UOH458768 UYD458768 VHZ458768 VRV458768 WBR458768 WLN458768 WVJ458768 B524304 IX524304 ST524304 ACP524304 AML524304 AWH524304 BGD524304 BPZ524304 BZV524304 CJR524304 CTN524304 DDJ524304 DNF524304 DXB524304 EGX524304 EQT524304 FAP524304 FKL524304 FUH524304 GED524304 GNZ524304 GXV524304 HHR524304 HRN524304 IBJ524304 ILF524304 IVB524304 JEX524304 JOT524304 JYP524304 KIL524304 KSH524304 LCD524304 LLZ524304 LVV524304 MFR524304 MPN524304 MZJ524304 NJF524304 NTB524304 OCX524304 OMT524304 OWP524304 PGL524304 PQH524304 QAD524304 QJZ524304 QTV524304 RDR524304 RNN524304 RXJ524304 SHF524304 SRB524304 TAX524304 TKT524304 TUP524304 UEL524304 UOH524304 UYD524304 VHZ524304 VRV524304 WBR524304 WLN524304 WVJ524304 B589840 IX589840 ST589840 ACP589840 AML589840 AWH589840 BGD589840 BPZ589840 BZV589840 CJR589840 CTN589840 DDJ589840 DNF589840 DXB589840 EGX589840 EQT589840 FAP589840 FKL589840 FUH589840 GED589840 GNZ589840 GXV589840 HHR589840 HRN589840 IBJ589840 ILF589840 IVB589840 JEX589840 JOT589840 JYP589840 KIL589840 KSH589840 LCD589840 LLZ589840 LVV589840 MFR589840 MPN589840 MZJ589840 NJF589840 NTB589840 OCX589840 OMT589840 OWP589840 PGL589840 PQH589840 QAD589840 QJZ589840 QTV589840 RDR589840 RNN589840 RXJ589840 SHF589840 SRB589840 TAX589840 TKT589840 TUP589840 UEL589840 UOH589840 UYD589840 VHZ589840 VRV589840 WBR589840 WLN589840 WVJ589840 B655376 IX655376 ST655376 ACP655376 AML655376 AWH655376 BGD655376 BPZ655376 BZV655376 CJR655376 CTN655376 DDJ655376 DNF655376 DXB655376 EGX655376 EQT655376 FAP655376 FKL655376 FUH655376 GED655376 GNZ655376 GXV655376 HHR655376 HRN655376 IBJ655376 ILF655376 IVB655376 JEX655376 JOT655376 JYP655376 KIL655376 KSH655376 LCD655376 LLZ655376 LVV655376 MFR655376 MPN655376 MZJ655376 NJF655376 NTB655376 OCX655376 OMT655376 OWP655376 PGL655376 PQH655376 QAD655376 QJZ655376 QTV655376 RDR655376 RNN655376 RXJ655376 SHF655376 SRB655376 TAX655376 TKT655376 TUP655376 UEL655376 UOH655376 UYD655376 VHZ655376 VRV655376 WBR655376 WLN655376 WVJ655376 B720912 IX720912 ST720912 ACP720912 AML720912 AWH720912 BGD720912 BPZ720912 BZV720912 CJR720912 CTN720912 DDJ720912 DNF720912 DXB720912 EGX720912 EQT720912 FAP720912 FKL720912 FUH720912 GED720912 GNZ720912 GXV720912 HHR720912 HRN720912 IBJ720912 ILF720912 IVB720912 JEX720912 JOT720912 JYP720912 KIL720912 KSH720912 LCD720912 LLZ720912 LVV720912 MFR720912 MPN720912 MZJ720912 NJF720912 NTB720912 OCX720912 OMT720912 OWP720912 PGL720912 PQH720912 QAD720912 QJZ720912 QTV720912 RDR720912 RNN720912 RXJ720912 SHF720912 SRB720912 TAX720912 TKT720912 TUP720912 UEL720912 UOH720912 UYD720912 VHZ720912 VRV720912 WBR720912 WLN720912 WVJ720912 B786448 IX786448 ST786448 ACP786448 AML786448 AWH786448 BGD786448 BPZ786448 BZV786448 CJR786448 CTN786448 DDJ786448 DNF786448 DXB786448 EGX786448 EQT786448 FAP786448 FKL786448 FUH786448 GED786448 GNZ786448 GXV786448 HHR786448 HRN786448 IBJ786448 ILF786448 IVB786448 JEX786448 JOT786448 JYP786448 KIL786448 KSH786448 LCD786448 LLZ786448 LVV786448 MFR786448 MPN786448 MZJ786448 NJF786448 NTB786448 OCX786448 OMT786448 OWP786448 PGL786448 PQH786448 QAD786448 QJZ786448 QTV786448 RDR786448 RNN786448 RXJ786448 SHF786448 SRB786448 TAX786448 TKT786448 TUP786448 UEL786448 UOH786448 UYD786448 VHZ786448 VRV786448 WBR786448 WLN786448 WVJ786448 B851984 IX851984 ST851984 ACP851984 AML851984 AWH851984 BGD851984 BPZ851984 BZV851984 CJR851984 CTN851984 DDJ851984 DNF851984 DXB851984 EGX851984 EQT851984 FAP851984 FKL851984 FUH851984 GED851984 GNZ851984 GXV851984 HHR851984 HRN851984 IBJ851984 ILF851984 IVB851984 JEX851984 JOT851984 JYP851984 KIL851984 KSH851984 LCD851984 LLZ851984 LVV851984 MFR851984 MPN851984 MZJ851984 NJF851984 NTB851984 OCX851984 OMT851984 OWP851984 PGL851984 PQH851984 QAD851984 QJZ851984 QTV851984 RDR851984 RNN851984 RXJ851984 SHF851984 SRB851984 TAX851984 TKT851984 TUP851984 UEL851984 UOH851984 UYD851984 VHZ851984 VRV851984 WBR851984 WLN851984 WVJ851984 B917520 IX917520 ST917520 ACP917520 AML917520 AWH917520 BGD917520 BPZ917520 BZV917520 CJR917520 CTN917520 DDJ917520 DNF917520 DXB917520 EGX917520 EQT917520 FAP917520 FKL917520 FUH917520 GED917520 GNZ917520 GXV917520 HHR917520 HRN917520 IBJ917520 ILF917520 IVB917520 JEX917520 JOT917520 JYP917520 KIL917520 KSH917520 LCD917520 LLZ917520 LVV917520 MFR917520 MPN917520 MZJ917520 NJF917520 NTB917520 OCX917520 OMT917520 OWP917520 PGL917520 PQH917520 QAD917520 QJZ917520 QTV917520 RDR917520 RNN917520 RXJ917520 SHF917520 SRB917520 TAX917520 TKT917520 TUP917520 UEL917520 UOH917520 UYD917520 VHZ917520 VRV917520 WBR917520 WLN917520 WVJ917520 B983056 IX983056 ST983056 ACP983056 AML983056 AWH983056 BGD983056 BPZ983056 BZV983056 CJR983056 CTN983056 DDJ983056 DNF983056 DXB983056 EGX983056 EQT983056 FAP983056 FKL983056 FUH983056 GED983056 GNZ983056 GXV983056 HHR983056 HRN983056 IBJ983056 ILF983056 IVB983056 JEX983056 JOT983056 JYP983056 KIL983056 KSH983056 LCD983056 LLZ983056 LVV983056 MFR983056 MPN983056 MZJ983056 NJF983056 NTB983056 OCX983056 OMT983056 OWP983056 PGL983056 PQH983056 QAD983056 QJZ983056 QTV983056 RDR983056 RNN983056 RXJ983056 SHF983056 SRB983056 TAX983056 TKT983056 TUP983056 UEL983056 UOH983056 UYD983056 VHZ983056 VRV983056 WBR983056 WLN983056 WVJ983056">
      <formula1>#REF!</formula1>
    </dataValidation>
    <dataValidation type="whole" allowBlank="1" showInputMessage="1" showErrorMessage="1" promptTitle="Продолжительность урока" prompt="Введите продолжительность урока в минутах" sqref="B19 IX19 ST19 ACP19 AML19 AWH19 BGD19 BPZ19 BZV19 CJR19 CTN19 DDJ19 DNF19 DXB19 EGX19 EQT19 FAP19 FKL19 FUH19 GED19 GNZ19 GXV19 HHR19 HRN19 IBJ19 ILF19 IVB19 JEX19 JOT19 JYP19 KIL19 KSH19 LCD19 LLZ19 LVV19 MFR19 MPN19 MZJ19 NJF19 NTB19 OCX19 OMT19 OWP19 PGL19 PQH19 QAD19 QJZ19 QTV19 RDR19 RNN19 RXJ19 SHF19 SRB19 TAX19 TKT19 TUP19 UEL19 UOH19 UYD19 VHZ19 VRV19 WBR19 WLN19 WVJ19 B65555 IX65555 ST65555 ACP65555 AML65555 AWH65555 BGD65555 BPZ65555 BZV65555 CJR65555 CTN65555 DDJ65555 DNF65555 DXB65555 EGX65555 EQT65555 FAP65555 FKL65555 FUH65555 GED65555 GNZ65555 GXV65555 HHR65555 HRN65555 IBJ65555 ILF65555 IVB65555 JEX65555 JOT65555 JYP65555 KIL65555 KSH65555 LCD65555 LLZ65555 LVV65555 MFR65555 MPN65555 MZJ65555 NJF65555 NTB65555 OCX65555 OMT65555 OWP65555 PGL65555 PQH65555 QAD65555 QJZ65555 QTV65555 RDR65555 RNN65555 RXJ65555 SHF65555 SRB65555 TAX65555 TKT65555 TUP65555 UEL65555 UOH65555 UYD65555 VHZ65555 VRV65555 WBR65555 WLN65555 WVJ65555 B131091 IX131091 ST131091 ACP131091 AML131091 AWH131091 BGD131091 BPZ131091 BZV131091 CJR131091 CTN131091 DDJ131091 DNF131091 DXB131091 EGX131091 EQT131091 FAP131091 FKL131091 FUH131091 GED131091 GNZ131091 GXV131091 HHR131091 HRN131091 IBJ131091 ILF131091 IVB131091 JEX131091 JOT131091 JYP131091 KIL131091 KSH131091 LCD131091 LLZ131091 LVV131091 MFR131091 MPN131091 MZJ131091 NJF131091 NTB131091 OCX131091 OMT131091 OWP131091 PGL131091 PQH131091 QAD131091 QJZ131091 QTV131091 RDR131091 RNN131091 RXJ131091 SHF131091 SRB131091 TAX131091 TKT131091 TUP131091 UEL131091 UOH131091 UYD131091 VHZ131091 VRV131091 WBR131091 WLN131091 WVJ131091 B196627 IX196627 ST196627 ACP196627 AML196627 AWH196627 BGD196627 BPZ196627 BZV196627 CJR196627 CTN196627 DDJ196627 DNF196627 DXB196627 EGX196627 EQT196627 FAP196627 FKL196627 FUH196627 GED196627 GNZ196627 GXV196627 HHR196627 HRN196627 IBJ196627 ILF196627 IVB196627 JEX196627 JOT196627 JYP196627 KIL196627 KSH196627 LCD196627 LLZ196627 LVV196627 MFR196627 MPN196627 MZJ196627 NJF196627 NTB196627 OCX196627 OMT196627 OWP196627 PGL196627 PQH196627 QAD196627 QJZ196627 QTV196627 RDR196627 RNN196627 RXJ196627 SHF196627 SRB196627 TAX196627 TKT196627 TUP196627 UEL196627 UOH196627 UYD196627 VHZ196627 VRV196627 WBR196627 WLN196627 WVJ196627 B262163 IX262163 ST262163 ACP262163 AML262163 AWH262163 BGD262163 BPZ262163 BZV262163 CJR262163 CTN262163 DDJ262163 DNF262163 DXB262163 EGX262163 EQT262163 FAP262163 FKL262163 FUH262163 GED262163 GNZ262163 GXV262163 HHR262163 HRN262163 IBJ262163 ILF262163 IVB262163 JEX262163 JOT262163 JYP262163 KIL262163 KSH262163 LCD262163 LLZ262163 LVV262163 MFR262163 MPN262163 MZJ262163 NJF262163 NTB262163 OCX262163 OMT262163 OWP262163 PGL262163 PQH262163 QAD262163 QJZ262163 QTV262163 RDR262163 RNN262163 RXJ262163 SHF262163 SRB262163 TAX262163 TKT262163 TUP262163 UEL262163 UOH262163 UYD262163 VHZ262163 VRV262163 WBR262163 WLN262163 WVJ262163 B327699 IX327699 ST327699 ACP327699 AML327699 AWH327699 BGD327699 BPZ327699 BZV327699 CJR327699 CTN327699 DDJ327699 DNF327699 DXB327699 EGX327699 EQT327699 FAP327699 FKL327699 FUH327699 GED327699 GNZ327699 GXV327699 HHR327699 HRN327699 IBJ327699 ILF327699 IVB327699 JEX327699 JOT327699 JYP327699 KIL327699 KSH327699 LCD327699 LLZ327699 LVV327699 MFR327699 MPN327699 MZJ327699 NJF327699 NTB327699 OCX327699 OMT327699 OWP327699 PGL327699 PQH327699 QAD327699 QJZ327699 QTV327699 RDR327699 RNN327699 RXJ327699 SHF327699 SRB327699 TAX327699 TKT327699 TUP327699 UEL327699 UOH327699 UYD327699 VHZ327699 VRV327699 WBR327699 WLN327699 WVJ327699 B393235 IX393235 ST393235 ACP393235 AML393235 AWH393235 BGD393235 BPZ393235 BZV393235 CJR393235 CTN393235 DDJ393235 DNF393235 DXB393235 EGX393235 EQT393235 FAP393235 FKL393235 FUH393235 GED393235 GNZ393235 GXV393235 HHR393235 HRN393235 IBJ393235 ILF393235 IVB393235 JEX393235 JOT393235 JYP393235 KIL393235 KSH393235 LCD393235 LLZ393235 LVV393235 MFR393235 MPN393235 MZJ393235 NJF393235 NTB393235 OCX393235 OMT393235 OWP393235 PGL393235 PQH393235 QAD393235 QJZ393235 QTV393235 RDR393235 RNN393235 RXJ393235 SHF393235 SRB393235 TAX393235 TKT393235 TUP393235 UEL393235 UOH393235 UYD393235 VHZ393235 VRV393235 WBR393235 WLN393235 WVJ393235 B458771 IX458771 ST458771 ACP458771 AML458771 AWH458771 BGD458771 BPZ458771 BZV458771 CJR458771 CTN458771 DDJ458771 DNF458771 DXB458771 EGX458771 EQT458771 FAP458771 FKL458771 FUH458771 GED458771 GNZ458771 GXV458771 HHR458771 HRN458771 IBJ458771 ILF458771 IVB458771 JEX458771 JOT458771 JYP458771 KIL458771 KSH458771 LCD458771 LLZ458771 LVV458771 MFR458771 MPN458771 MZJ458771 NJF458771 NTB458771 OCX458771 OMT458771 OWP458771 PGL458771 PQH458771 QAD458771 QJZ458771 QTV458771 RDR458771 RNN458771 RXJ458771 SHF458771 SRB458771 TAX458771 TKT458771 TUP458771 UEL458771 UOH458771 UYD458771 VHZ458771 VRV458771 WBR458771 WLN458771 WVJ458771 B524307 IX524307 ST524307 ACP524307 AML524307 AWH524307 BGD524307 BPZ524307 BZV524307 CJR524307 CTN524307 DDJ524307 DNF524307 DXB524307 EGX524307 EQT524307 FAP524307 FKL524307 FUH524307 GED524307 GNZ524307 GXV524307 HHR524307 HRN524307 IBJ524307 ILF524307 IVB524307 JEX524307 JOT524307 JYP524307 KIL524307 KSH524307 LCD524307 LLZ524307 LVV524307 MFR524307 MPN524307 MZJ524307 NJF524307 NTB524307 OCX524307 OMT524307 OWP524307 PGL524307 PQH524307 QAD524307 QJZ524307 QTV524307 RDR524307 RNN524307 RXJ524307 SHF524307 SRB524307 TAX524307 TKT524307 TUP524307 UEL524307 UOH524307 UYD524307 VHZ524307 VRV524307 WBR524307 WLN524307 WVJ524307 B589843 IX589843 ST589843 ACP589843 AML589843 AWH589843 BGD589843 BPZ589843 BZV589843 CJR589843 CTN589843 DDJ589843 DNF589843 DXB589843 EGX589843 EQT589843 FAP589843 FKL589843 FUH589843 GED589843 GNZ589843 GXV589843 HHR589843 HRN589843 IBJ589843 ILF589843 IVB589843 JEX589843 JOT589843 JYP589843 KIL589843 KSH589843 LCD589843 LLZ589843 LVV589843 MFR589843 MPN589843 MZJ589843 NJF589843 NTB589843 OCX589843 OMT589843 OWP589843 PGL589843 PQH589843 QAD589843 QJZ589843 QTV589843 RDR589843 RNN589843 RXJ589843 SHF589843 SRB589843 TAX589843 TKT589843 TUP589843 UEL589843 UOH589843 UYD589843 VHZ589843 VRV589843 WBR589843 WLN589843 WVJ589843 B655379 IX655379 ST655379 ACP655379 AML655379 AWH655379 BGD655379 BPZ655379 BZV655379 CJR655379 CTN655379 DDJ655379 DNF655379 DXB655379 EGX655379 EQT655379 FAP655379 FKL655379 FUH655379 GED655379 GNZ655379 GXV655379 HHR655379 HRN655379 IBJ655379 ILF655379 IVB655379 JEX655379 JOT655379 JYP655379 KIL655379 KSH655379 LCD655379 LLZ655379 LVV655379 MFR655379 MPN655379 MZJ655379 NJF655379 NTB655379 OCX655379 OMT655379 OWP655379 PGL655379 PQH655379 QAD655379 QJZ655379 QTV655379 RDR655379 RNN655379 RXJ655379 SHF655379 SRB655379 TAX655379 TKT655379 TUP655379 UEL655379 UOH655379 UYD655379 VHZ655379 VRV655379 WBR655379 WLN655379 WVJ655379 B720915 IX720915 ST720915 ACP720915 AML720915 AWH720915 BGD720915 BPZ720915 BZV720915 CJR720915 CTN720915 DDJ720915 DNF720915 DXB720915 EGX720915 EQT720915 FAP720915 FKL720915 FUH720915 GED720915 GNZ720915 GXV720915 HHR720915 HRN720915 IBJ720915 ILF720915 IVB720915 JEX720915 JOT720915 JYP720915 KIL720915 KSH720915 LCD720915 LLZ720915 LVV720915 MFR720915 MPN720915 MZJ720915 NJF720915 NTB720915 OCX720915 OMT720915 OWP720915 PGL720915 PQH720915 QAD720915 QJZ720915 QTV720915 RDR720915 RNN720915 RXJ720915 SHF720915 SRB720915 TAX720915 TKT720915 TUP720915 UEL720915 UOH720915 UYD720915 VHZ720915 VRV720915 WBR720915 WLN720915 WVJ720915 B786451 IX786451 ST786451 ACP786451 AML786451 AWH786451 BGD786451 BPZ786451 BZV786451 CJR786451 CTN786451 DDJ786451 DNF786451 DXB786451 EGX786451 EQT786451 FAP786451 FKL786451 FUH786451 GED786451 GNZ786451 GXV786451 HHR786451 HRN786451 IBJ786451 ILF786451 IVB786451 JEX786451 JOT786451 JYP786451 KIL786451 KSH786451 LCD786451 LLZ786451 LVV786451 MFR786451 MPN786451 MZJ786451 NJF786451 NTB786451 OCX786451 OMT786451 OWP786451 PGL786451 PQH786451 QAD786451 QJZ786451 QTV786451 RDR786451 RNN786451 RXJ786451 SHF786451 SRB786451 TAX786451 TKT786451 TUP786451 UEL786451 UOH786451 UYD786451 VHZ786451 VRV786451 WBR786451 WLN786451 WVJ786451 B851987 IX851987 ST851987 ACP851987 AML851987 AWH851987 BGD851987 BPZ851987 BZV851987 CJR851987 CTN851987 DDJ851987 DNF851987 DXB851987 EGX851987 EQT851987 FAP851987 FKL851987 FUH851987 GED851987 GNZ851987 GXV851987 HHR851987 HRN851987 IBJ851987 ILF851987 IVB851987 JEX851987 JOT851987 JYP851987 KIL851987 KSH851987 LCD851987 LLZ851987 LVV851987 MFR851987 MPN851987 MZJ851987 NJF851987 NTB851987 OCX851987 OMT851987 OWP851987 PGL851987 PQH851987 QAD851987 QJZ851987 QTV851987 RDR851987 RNN851987 RXJ851987 SHF851987 SRB851987 TAX851987 TKT851987 TUP851987 UEL851987 UOH851987 UYD851987 VHZ851987 VRV851987 WBR851987 WLN851987 WVJ851987 B917523 IX917523 ST917523 ACP917523 AML917523 AWH917523 BGD917523 BPZ917523 BZV917523 CJR917523 CTN917523 DDJ917523 DNF917523 DXB917523 EGX917523 EQT917523 FAP917523 FKL917523 FUH917523 GED917523 GNZ917523 GXV917523 HHR917523 HRN917523 IBJ917523 ILF917523 IVB917523 JEX917523 JOT917523 JYP917523 KIL917523 KSH917523 LCD917523 LLZ917523 LVV917523 MFR917523 MPN917523 MZJ917523 NJF917523 NTB917523 OCX917523 OMT917523 OWP917523 PGL917523 PQH917523 QAD917523 QJZ917523 QTV917523 RDR917523 RNN917523 RXJ917523 SHF917523 SRB917523 TAX917523 TKT917523 TUP917523 UEL917523 UOH917523 UYD917523 VHZ917523 VRV917523 WBR917523 WLN917523 WVJ917523 B983059 IX983059 ST983059 ACP983059 AML983059 AWH983059 BGD983059 BPZ983059 BZV983059 CJR983059 CTN983059 DDJ983059 DNF983059 DXB983059 EGX983059 EQT983059 FAP983059 FKL983059 FUH983059 GED983059 GNZ983059 GXV983059 HHR983059 HRN983059 IBJ983059 ILF983059 IVB983059 JEX983059 JOT983059 JYP983059 KIL983059 KSH983059 LCD983059 LLZ983059 LVV983059 MFR983059 MPN983059 MZJ983059 NJF983059 NTB983059 OCX983059 OMT983059 OWP983059 PGL983059 PQH983059 QAD983059 QJZ983059 QTV983059 RDR983059 RNN983059 RXJ983059 SHF983059 SRB983059 TAX983059 TKT983059 TUP983059 UEL983059 UOH983059 UYD983059 VHZ983059 VRV983059 WBR983059 WLN983059 WVJ983059">
      <formula1>1</formula1>
      <formula2>50</formula2>
    </dataValidation>
    <dataValidation allowBlank="1" showInputMessage="1" showErrorMessage="1" promptTitle="Ваш стаж" prompt="Введите стаж Вашей педагогической деятельности" sqref="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dataValidation type="whole" allowBlank="1" showInputMessage="1" showErrorMessage="1" promptTitle="Ваш возраст" prompt="Введите Ваш возраст (число полных лет)" sqref="B36 IX36 ST36 ACP36 AML36 AWH36 BGD36 BPZ36 BZV36 CJR36 CTN36 DDJ36 DNF36 DXB36 EGX36 EQT36 FAP36 FKL36 FUH36 GED36 GNZ36 GXV36 HHR36 HRN36 IBJ36 ILF36 IVB36 JEX36 JOT36 JYP36 KIL36 KSH36 LCD36 LLZ36 LVV36 MFR36 MPN36 MZJ36 NJF36 NTB36 OCX36 OMT36 OWP36 PGL36 PQH36 QAD36 QJZ36 QTV36 RDR36 RNN36 RXJ36 SHF36 SRB36 TAX36 TKT36 TUP36 UEL36 UOH36 UYD36 VHZ36 VRV36 WBR36 WLN36 WVJ36 B65572 IX65572 ST65572 ACP65572 AML65572 AWH65572 BGD65572 BPZ65572 BZV65572 CJR65572 CTN65572 DDJ65572 DNF65572 DXB65572 EGX65572 EQT65572 FAP65572 FKL65572 FUH65572 GED65572 GNZ65572 GXV65572 HHR65572 HRN65572 IBJ65572 ILF65572 IVB65572 JEX65572 JOT65572 JYP65572 KIL65572 KSH65572 LCD65572 LLZ65572 LVV65572 MFR65572 MPN65572 MZJ65572 NJF65572 NTB65572 OCX65572 OMT65572 OWP65572 PGL65572 PQH65572 QAD65572 QJZ65572 QTV65572 RDR65572 RNN65572 RXJ65572 SHF65572 SRB65572 TAX65572 TKT65572 TUP65572 UEL65572 UOH65572 UYD65572 VHZ65572 VRV65572 WBR65572 WLN65572 WVJ65572 B131108 IX131108 ST131108 ACP131108 AML131108 AWH131108 BGD131108 BPZ131108 BZV131108 CJR131108 CTN131108 DDJ131108 DNF131108 DXB131108 EGX131108 EQT131108 FAP131108 FKL131108 FUH131108 GED131108 GNZ131108 GXV131108 HHR131108 HRN131108 IBJ131108 ILF131108 IVB131108 JEX131108 JOT131108 JYP131108 KIL131108 KSH131108 LCD131108 LLZ131108 LVV131108 MFR131108 MPN131108 MZJ131108 NJF131108 NTB131108 OCX131108 OMT131108 OWP131108 PGL131108 PQH131108 QAD131108 QJZ131108 QTV131108 RDR131108 RNN131108 RXJ131108 SHF131108 SRB131108 TAX131108 TKT131108 TUP131108 UEL131108 UOH131108 UYD131108 VHZ131108 VRV131108 WBR131108 WLN131108 WVJ131108 B196644 IX196644 ST196644 ACP196644 AML196644 AWH196644 BGD196644 BPZ196644 BZV196644 CJR196644 CTN196644 DDJ196644 DNF196644 DXB196644 EGX196644 EQT196644 FAP196644 FKL196644 FUH196644 GED196644 GNZ196644 GXV196644 HHR196644 HRN196644 IBJ196644 ILF196644 IVB196644 JEX196644 JOT196644 JYP196644 KIL196644 KSH196644 LCD196644 LLZ196644 LVV196644 MFR196644 MPN196644 MZJ196644 NJF196644 NTB196644 OCX196644 OMT196644 OWP196644 PGL196644 PQH196644 QAD196644 QJZ196644 QTV196644 RDR196644 RNN196644 RXJ196644 SHF196644 SRB196644 TAX196644 TKT196644 TUP196644 UEL196644 UOH196644 UYD196644 VHZ196644 VRV196644 WBR196644 WLN196644 WVJ196644 B262180 IX262180 ST262180 ACP262180 AML262180 AWH262180 BGD262180 BPZ262180 BZV262180 CJR262180 CTN262180 DDJ262180 DNF262180 DXB262180 EGX262180 EQT262180 FAP262180 FKL262180 FUH262180 GED262180 GNZ262180 GXV262180 HHR262180 HRN262180 IBJ262180 ILF262180 IVB262180 JEX262180 JOT262180 JYP262180 KIL262180 KSH262180 LCD262180 LLZ262180 LVV262180 MFR262180 MPN262180 MZJ262180 NJF262180 NTB262180 OCX262180 OMT262180 OWP262180 PGL262180 PQH262180 QAD262180 QJZ262180 QTV262180 RDR262180 RNN262180 RXJ262180 SHF262180 SRB262180 TAX262180 TKT262180 TUP262180 UEL262180 UOH262180 UYD262180 VHZ262180 VRV262180 WBR262180 WLN262180 WVJ262180 B327716 IX327716 ST327716 ACP327716 AML327716 AWH327716 BGD327716 BPZ327716 BZV327716 CJR327716 CTN327716 DDJ327716 DNF327716 DXB327716 EGX327716 EQT327716 FAP327716 FKL327716 FUH327716 GED327716 GNZ327716 GXV327716 HHR327716 HRN327716 IBJ327716 ILF327716 IVB327716 JEX327716 JOT327716 JYP327716 KIL327716 KSH327716 LCD327716 LLZ327716 LVV327716 MFR327716 MPN327716 MZJ327716 NJF327716 NTB327716 OCX327716 OMT327716 OWP327716 PGL327716 PQH327716 QAD327716 QJZ327716 QTV327716 RDR327716 RNN327716 RXJ327716 SHF327716 SRB327716 TAX327716 TKT327716 TUP327716 UEL327716 UOH327716 UYD327716 VHZ327716 VRV327716 WBR327716 WLN327716 WVJ327716 B393252 IX393252 ST393252 ACP393252 AML393252 AWH393252 BGD393252 BPZ393252 BZV393252 CJR393252 CTN393252 DDJ393252 DNF393252 DXB393252 EGX393252 EQT393252 FAP393252 FKL393252 FUH393252 GED393252 GNZ393252 GXV393252 HHR393252 HRN393252 IBJ393252 ILF393252 IVB393252 JEX393252 JOT393252 JYP393252 KIL393252 KSH393252 LCD393252 LLZ393252 LVV393252 MFR393252 MPN393252 MZJ393252 NJF393252 NTB393252 OCX393252 OMT393252 OWP393252 PGL393252 PQH393252 QAD393252 QJZ393252 QTV393252 RDR393252 RNN393252 RXJ393252 SHF393252 SRB393252 TAX393252 TKT393252 TUP393252 UEL393252 UOH393252 UYD393252 VHZ393252 VRV393252 WBR393252 WLN393252 WVJ393252 B458788 IX458788 ST458788 ACP458788 AML458788 AWH458788 BGD458788 BPZ458788 BZV458788 CJR458788 CTN458788 DDJ458788 DNF458788 DXB458788 EGX458788 EQT458788 FAP458788 FKL458788 FUH458788 GED458788 GNZ458788 GXV458788 HHR458788 HRN458788 IBJ458788 ILF458788 IVB458788 JEX458788 JOT458788 JYP458788 KIL458788 KSH458788 LCD458788 LLZ458788 LVV458788 MFR458788 MPN458788 MZJ458788 NJF458788 NTB458788 OCX458788 OMT458788 OWP458788 PGL458788 PQH458788 QAD458788 QJZ458788 QTV458788 RDR458788 RNN458788 RXJ458788 SHF458788 SRB458788 TAX458788 TKT458788 TUP458788 UEL458788 UOH458788 UYD458788 VHZ458788 VRV458788 WBR458788 WLN458788 WVJ458788 B524324 IX524324 ST524324 ACP524324 AML524324 AWH524324 BGD524324 BPZ524324 BZV524324 CJR524324 CTN524324 DDJ524324 DNF524324 DXB524324 EGX524324 EQT524324 FAP524324 FKL524324 FUH524324 GED524324 GNZ524324 GXV524324 HHR524324 HRN524324 IBJ524324 ILF524324 IVB524324 JEX524324 JOT524324 JYP524324 KIL524324 KSH524324 LCD524324 LLZ524324 LVV524324 MFR524324 MPN524324 MZJ524324 NJF524324 NTB524324 OCX524324 OMT524324 OWP524324 PGL524324 PQH524324 QAD524324 QJZ524324 QTV524324 RDR524324 RNN524324 RXJ524324 SHF524324 SRB524324 TAX524324 TKT524324 TUP524324 UEL524324 UOH524324 UYD524324 VHZ524324 VRV524324 WBR524324 WLN524324 WVJ524324 B589860 IX589860 ST589860 ACP589860 AML589860 AWH589860 BGD589860 BPZ589860 BZV589860 CJR589860 CTN589860 DDJ589860 DNF589860 DXB589860 EGX589860 EQT589860 FAP589860 FKL589860 FUH589860 GED589860 GNZ589860 GXV589860 HHR589860 HRN589860 IBJ589860 ILF589860 IVB589860 JEX589860 JOT589860 JYP589860 KIL589860 KSH589860 LCD589860 LLZ589860 LVV589860 MFR589860 MPN589860 MZJ589860 NJF589860 NTB589860 OCX589860 OMT589860 OWP589860 PGL589860 PQH589860 QAD589860 QJZ589860 QTV589860 RDR589860 RNN589860 RXJ589860 SHF589860 SRB589860 TAX589860 TKT589860 TUP589860 UEL589860 UOH589860 UYD589860 VHZ589860 VRV589860 WBR589860 WLN589860 WVJ589860 B655396 IX655396 ST655396 ACP655396 AML655396 AWH655396 BGD655396 BPZ655396 BZV655396 CJR655396 CTN655396 DDJ655396 DNF655396 DXB655396 EGX655396 EQT655396 FAP655396 FKL655396 FUH655396 GED655396 GNZ655396 GXV655396 HHR655396 HRN655396 IBJ655396 ILF655396 IVB655396 JEX655396 JOT655396 JYP655396 KIL655396 KSH655396 LCD655396 LLZ655396 LVV655396 MFR655396 MPN655396 MZJ655396 NJF655396 NTB655396 OCX655396 OMT655396 OWP655396 PGL655396 PQH655396 QAD655396 QJZ655396 QTV655396 RDR655396 RNN655396 RXJ655396 SHF655396 SRB655396 TAX655396 TKT655396 TUP655396 UEL655396 UOH655396 UYD655396 VHZ655396 VRV655396 WBR655396 WLN655396 WVJ655396 B720932 IX720932 ST720932 ACP720932 AML720932 AWH720932 BGD720932 BPZ720932 BZV720932 CJR720932 CTN720932 DDJ720932 DNF720932 DXB720932 EGX720932 EQT720932 FAP720932 FKL720932 FUH720932 GED720932 GNZ720932 GXV720932 HHR720932 HRN720932 IBJ720932 ILF720932 IVB720932 JEX720932 JOT720932 JYP720932 KIL720932 KSH720932 LCD720932 LLZ720932 LVV720932 MFR720932 MPN720932 MZJ720932 NJF720932 NTB720932 OCX720932 OMT720932 OWP720932 PGL720932 PQH720932 QAD720932 QJZ720932 QTV720932 RDR720932 RNN720932 RXJ720932 SHF720932 SRB720932 TAX720932 TKT720932 TUP720932 UEL720932 UOH720932 UYD720932 VHZ720932 VRV720932 WBR720932 WLN720932 WVJ720932 B786468 IX786468 ST786468 ACP786468 AML786468 AWH786468 BGD786468 BPZ786468 BZV786468 CJR786468 CTN786468 DDJ786468 DNF786468 DXB786468 EGX786468 EQT786468 FAP786468 FKL786468 FUH786468 GED786468 GNZ786468 GXV786468 HHR786468 HRN786468 IBJ786468 ILF786468 IVB786468 JEX786468 JOT786468 JYP786468 KIL786468 KSH786468 LCD786468 LLZ786468 LVV786468 MFR786468 MPN786468 MZJ786468 NJF786468 NTB786468 OCX786468 OMT786468 OWP786468 PGL786468 PQH786468 QAD786468 QJZ786468 QTV786468 RDR786468 RNN786468 RXJ786468 SHF786468 SRB786468 TAX786468 TKT786468 TUP786468 UEL786468 UOH786468 UYD786468 VHZ786468 VRV786468 WBR786468 WLN786468 WVJ786468 B852004 IX852004 ST852004 ACP852004 AML852004 AWH852004 BGD852004 BPZ852004 BZV852004 CJR852004 CTN852004 DDJ852004 DNF852004 DXB852004 EGX852004 EQT852004 FAP852004 FKL852004 FUH852004 GED852004 GNZ852004 GXV852004 HHR852004 HRN852004 IBJ852004 ILF852004 IVB852004 JEX852004 JOT852004 JYP852004 KIL852004 KSH852004 LCD852004 LLZ852004 LVV852004 MFR852004 MPN852004 MZJ852004 NJF852004 NTB852004 OCX852004 OMT852004 OWP852004 PGL852004 PQH852004 QAD852004 QJZ852004 QTV852004 RDR852004 RNN852004 RXJ852004 SHF852004 SRB852004 TAX852004 TKT852004 TUP852004 UEL852004 UOH852004 UYD852004 VHZ852004 VRV852004 WBR852004 WLN852004 WVJ852004 B917540 IX917540 ST917540 ACP917540 AML917540 AWH917540 BGD917540 BPZ917540 BZV917540 CJR917540 CTN917540 DDJ917540 DNF917540 DXB917540 EGX917540 EQT917540 FAP917540 FKL917540 FUH917540 GED917540 GNZ917540 GXV917540 HHR917540 HRN917540 IBJ917540 ILF917540 IVB917540 JEX917540 JOT917540 JYP917540 KIL917540 KSH917540 LCD917540 LLZ917540 LVV917540 MFR917540 MPN917540 MZJ917540 NJF917540 NTB917540 OCX917540 OMT917540 OWP917540 PGL917540 PQH917540 QAD917540 QJZ917540 QTV917540 RDR917540 RNN917540 RXJ917540 SHF917540 SRB917540 TAX917540 TKT917540 TUP917540 UEL917540 UOH917540 UYD917540 VHZ917540 VRV917540 WBR917540 WLN917540 WVJ917540 B983076 IX983076 ST983076 ACP983076 AML983076 AWH983076 BGD983076 BPZ983076 BZV983076 CJR983076 CTN983076 DDJ983076 DNF983076 DXB983076 EGX983076 EQT983076 FAP983076 FKL983076 FUH983076 GED983076 GNZ983076 GXV983076 HHR983076 HRN983076 IBJ983076 ILF983076 IVB983076 JEX983076 JOT983076 JYP983076 KIL983076 KSH983076 LCD983076 LLZ983076 LVV983076 MFR983076 MPN983076 MZJ983076 NJF983076 NTB983076 OCX983076 OMT983076 OWP983076 PGL983076 PQH983076 QAD983076 QJZ983076 QTV983076 RDR983076 RNN983076 RXJ983076 SHF983076 SRB983076 TAX983076 TKT983076 TUP983076 UEL983076 UOH983076 UYD983076 VHZ983076 VRV983076 WBR983076 WLN983076 WVJ983076">
      <formula1>15</formula1>
      <formula2>100</formula2>
    </dataValidation>
    <dataValidation type="list" allowBlank="1" showInputMessage="1" showErrorMessage="1" promptTitle="Ваша категория" prompt="Высшая, Первая, Вторая, Соответствие должности; Не имею" sqref="WVJ983080 IX40 ST40 ACP40 AML40 AWH40 BGD40 BPZ40 BZV40 CJR40 CTN40 DDJ40 DNF40 DXB40 EGX40 EQT40 FAP40 FKL40 FUH40 GED40 GNZ40 GXV40 HHR40 HRN40 IBJ40 ILF40 IVB40 JEX40 JOT40 JYP40 KIL40 KSH40 LCD40 LLZ40 LVV40 MFR40 MPN40 MZJ40 NJF40 NTB40 OCX40 OMT40 OWP40 PGL40 PQH40 QAD40 QJZ40 QTV40 RDR40 RNN40 RXJ40 SHF40 SRB40 TAX40 TKT40 TUP40 UEL40 UOH40 UYD40 VHZ40 VRV40 WBR40 WLN40 WVJ40 B65576 IX65576 ST65576 ACP65576 AML65576 AWH65576 BGD65576 BPZ65576 BZV65576 CJR65576 CTN65576 DDJ65576 DNF65576 DXB65576 EGX65576 EQT65576 FAP65576 FKL65576 FUH65576 GED65576 GNZ65576 GXV65576 HHR65576 HRN65576 IBJ65576 ILF65576 IVB65576 JEX65576 JOT65576 JYP65576 KIL65576 KSH65576 LCD65576 LLZ65576 LVV65576 MFR65576 MPN65576 MZJ65576 NJF65576 NTB65576 OCX65576 OMT65576 OWP65576 PGL65576 PQH65576 QAD65576 QJZ65576 QTV65576 RDR65576 RNN65576 RXJ65576 SHF65576 SRB65576 TAX65576 TKT65576 TUP65576 UEL65576 UOH65576 UYD65576 VHZ65576 VRV65576 WBR65576 WLN65576 WVJ65576 B131112 IX131112 ST131112 ACP131112 AML131112 AWH131112 BGD131112 BPZ131112 BZV131112 CJR131112 CTN131112 DDJ131112 DNF131112 DXB131112 EGX131112 EQT131112 FAP131112 FKL131112 FUH131112 GED131112 GNZ131112 GXV131112 HHR131112 HRN131112 IBJ131112 ILF131112 IVB131112 JEX131112 JOT131112 JYP131112 KIL131112 KSH131112 LCD131112 LLZ131112 LVV131112 MFR131112 MPN131112 MZJ131112 NJF131112 NTB131112 OCX131112 OMT131112 OWP131112 PGL131112 PQH131112 QAD131112 QJZ131112 QTV131112 RDR131112 RNN131112 RXJ131112 SHF131112 SRB131112 TAX131112 TKT131112 TUP131112 UEL131112 UOH131112 UYD131112 VHZ131112 VRV131112 WBR131112 WLN131112 WVJ131112 B196648 IX196648 ST196648 ACP196648 AML196648 AWH196648 BGD196648 BPZ196648 BZV196648 CJR196648 CTN196648 DDJ196648 DNF196648 DXB196648 EGX196648 EQT196648 FAP196648 FKL196648 FUH196648 GED196648 GNZ196648 GXV196648 HHR196648 HRN196648 IBJ196648 ILF196648 IVB196648 JEX196648 JOT196648 JYP196648 KIL196648 KSH196648 LCD196648 LLZ196648 LVV196648 MFR196648 MPN196648 MZJ196648 NJF196648 NTB196648 OCX196648 OMT196648 OWP196648 PGL196648 PQH196648 QAD196648 QJZ196648 QTV196648 RDR196648 RNN196648 RXJ196648 SHF196648 SRB196648 TAX196648 TKT196648 TUP196648 UEL196648 UOH196648 UYD196648 VHZ196648 VRV196648 WBR196648 WLN196648 WVJ196648 B262184 IX262184 ST262184 ACP262184 AML262184 AWH262184 BGD262184 BPZ262184 BZV262184 CJR262184 CTN262184 DDJ262184 DNF262184 DXB262184 EGX262184 EQT262184 FAP262184 FKL262184 FUH262184 GED262184 GNZ262184 GXV262184 HHR262184 HRN262184 IBJ262184 ILF262184 IVB262184 JEX262184 JOT262184 JYP262184 KIL262184 KSH262184 LCD262184 LLZ262184 LVV262184 MFR262184 MPN262184 MZJ262184 NJF262184 NTB262184 OCX262184 OMT262184 OWP262184 PGL262184 PQH262184 QAD262184 QJZ262184 QTV262184 RDR262184 RNN262184 RXJ262184 SHF262184 SRB262184 TAX262184 TKT262184 TUP262184 UEL262184 UOH262184 UYD262184 VHZ262184 VRV262184 WBR262184 WLN262184 WVJ262184 B327720 IX327720 ST327720 ACP327720 AML327720 AWH327720 BGD327720 BPZ327720 BZV327720 CJR327720 CTN327720 DDJ327720 DNF327720 DXB327720 EGX327720 EQT327720 FAP327720 FKL327720 FUH327720 GED327720 GNZ327720 GXV327720 HHR327720 HRN327720 IBJ327720 ILF327720 IVB327720 JEX327720 JOT327720 JYP327720 KIL327720 KSH327720 LCD327720 LLZ327720 LVV327720 MFR327720 MPN327720 MZJ327720 NJF327720 NTB327720 OCX327720 OMT327720 OWP327720 PGL327720 PQH327720 QAD327720 QJZ327720 QTV327720 RDR327720 RNN327720 RXJ327720 SHF327720 SRB327720 TAX327720 TKT327720 TUP327720 UEL327720 UOH327720 UYD327720 VHZ327720 VRV327720 WBR327720 WLN327720 WVJ327720 B393256 IX393256 ST393256 ACP393256 AML393256 AWH393256 BGD393256 BPZ393256 BZV393256 CJR393256 CTN393256 DDJ393256 DNF393256 DXB393256 EGX393256 EQT393256 FAP393256 FKL393256 FUH393256 GED393256 GNZ393256 GXV393256 HHR393256 HRN393256 IBJ393256 ILF393256 IVB393256 JEX393256 JOT393256 JYP393256 KIL393256 KSH393256 LCD393256 LLZ393256 LVV393256 MFR393256 MPN393256 MZJ393256 NJF393256 NTB393256 OCX393256 OMT393256 OWP393256 PGL393256 PQH393256 QAD393256 QJZ393256 QTV393256 RDR393256 RNN393256 RXJ393256 SHF393256 SRB393256 TAX393256 TKT393256 TUP393256 UEL393256 UOH393256 UYD393256 VHZ393256 VRV393256 WBR393256 WLN393256 WVJ393256 B458792 IX458792 ST458792 ACP458792 AML458792 AWH458792 BGD458792 BPZ458792 BZV458792 CJR458792 CTN458792 DDJ458792 DNF458792 DXB458792 EGX458792 EQT458792 FAP458792 FKL458792 FUH458792 GED458792 GNZ458792 GXV458792 HHR458792 HRN458792 IBJ458792 ILF458792 IVB458792 JEX458792 JOT458792 JYP458792 KIL458792 KSH458792 LCD458792 LLZ458792 LVV458792 MFR458792 MPN458792 MZJ458792 NJF458792 NTB458792 OCX458792 OMT458792 OWP458792 PGL458792 PQH458792 QAD458792 QJZ458792 QTV458792 RDR458792 RNN458792 RXJ458792 SHF458792 SRB458792 TAX458792 TKT458792 TUP458792 UEL458792 UOH458792 UYD458792 VHZ458792 VRV458792 WBR458792 WLN458792 WVJ458792 B524328 IX524328 ST524328 ACP524328 AML524328 AWH524328 BGD524328 BPZ524328 BZV524328 CJR524328 CTN524328 DDJ524328 DNF524328 DXB524328 EGX524328 EQT524328 FAP524328 FKL524328 FUH524328 GED524328 GNZ524328 GXV524328 HHR524328 HRN524328 IBJ524328 ILF524328 IVB524328 JEX524328 JOT524328 JYP524328 KIL524328 KSH524328 LCD524328 LLZ524328 LVV524328 MFR524328 MPN524328 MZJ524328 NJF524328 NTB524328 OCX524328 OMT524328 OWP524328 PGL524328 PQH524328 QAD524328 QJZ524328 QTV524328 RDR524328 RNN524328 RXJ524328 SHF524328 SRB524328 TAX524328 TKT524328 TUP524328 UEL524328 UOH524328 UYD524328 VHZ524328 VRV524328 WBR524328 WLN524328 WVJ524328 B589864 IX589864 ST589864 ACP589864 AML589864 AWH589864 BGD589864 BPZ589864 BZV589864 CJR589864 CTN589864 DDJ589864 DNF589864 DXB589864 EGX589864 EQT589864 FAP589864 FKL589864 FUH589864 GED589864 GNZ589864 GXV589864 HHR589864 HRN589864 IBJ589864 ILF589864 IVB589864 JEX589864 JOT589864 JYP589864 KIL589864 KSH589864 LCD589864 LLZ589864 LVV589864 MFR589864 MPN589864 MZJ589864 NJF589864 NTB589864 OCX589864 OMT589864 OWP589864 PGL589864 PQH589864 QAD589864 QJZ589864 QTV589864 RDR589864 RNN589864 RXJ589864 SHF589864 SRB589864 TAX589864 TKT589864 TUP589864 UEL589864 UOH589864 UYD589864 VHZ589864 VRV589864 WBR589864 WLN589864 WVJ589864 B655400 IX655400 ST655400 ACP655400 AML655400 AWH655400 BGD655400 BPZ655400 BZV655400 CJR655400 CTN655400 DDJ655400 DNF655400 DXB655400 EGX655400 EQT655400 FAP655400 FKL655400 FUH655400 GED655400 GNZ655400 GXV655400 HHR655400 HRN655400 IBJ655400 ILF655400 IVB655400 JEX655400 JOT655400 JYP655400 KIL655400 KSH655400 LCD655400 LLZ655400 LVV655400 MFR655400 MPN655400 MZJ655400 NJF655400 NTB655400 OCX655400 OMT655400 OWP655400 PGL655400 PQH655400 QAD655400 QJZ655400 QTV655400 RDR655400 RNN655400 RXJ655400 SHF655400 SRB655400 TAX655400 TKT655400 TUP655400 UEL655400 UOH655400 UYD655400 VHZ655400 VRV655400 WBR655400 WLN655400 WVJ655400 B720936 IX720936 ST720936 ACP720936 AML720936 AWH720936 BGD720936 BPZ720936 BZV720936 CJR720936 CTN720936 DDJ720936 DNF720936 DXB720936 EGX720936 EQT720936 FAP720936 FKL720936 FUH720936 GED720936 GNZ720936 GXV720936 HHR720936 HRN720936 IBJ720936 ILF720936 IVB720936 JEX720936 JOT720936 JYP720936 KIL720936 KSH720936 LCD720936 LLZ720936 LVV720936 MFR720936 MPN720936 MZJ720936 NJF720936 NTB720936 OCX720936 OMT720936 OWP720936 PGL720936 PQH720936 QAD720936 QJZ720936 QTV720936 RDR720936 RNN720936 RXJ720936 SHF720936 SRB720936 TAX720936 TKT720936 TUP720936 UEL720936 UOH720936 UYD720936 VHZ720936 VRV720936 WBR720936 WLN720936 WVJ720936 B786472 IX786472 ST786472 ACP786472 AML786472 AWH786472 BGD786472 BPZ786472 BZV786472 CJR786472 CTN786472 DDJ786472 DNF786472 DXB786472 EGX786472 EQT786472 FAP786472 FKL786472 FUH786472 GED786472 GNZ786472 GXV786472 HHR786472 HRN786472 IBJ786472 ILF786472 IVB786472 JEX786472 JOT786472 JYP786472 KIL786472 KSH786472 LCD786472 LLZ786472 LVV786472 MFR786472 MPN786472 MZJ786472 NJF786472 NTB786472 OCX786472 OMT786472 OWP786472 PGL786472 PQH786472 QAD786472 QJZ786472 QTV786472 RDR786472 RNN786472 RXJ786472 SHF786472 SRB786472 TAX786472 TKT786472 TUP786472 UEL786472 UOH786472 UYD786472 VHZ786472 VRV786472 WBR786472 WLN786472 WVJ786472 B852008 IX852008 ST852008 ACP852008 AML852008 AWH852008 BGD852008 BPZ852008 BZV852008 CJR852008 CTN852008 DDJ852008 DNF852008 DXB852008 EGX852008 EQT852008 FAP852008 FKL852008 FUH852008 GED852008 GNZ852008 GXV852008 HHR852008 HRN852008 IBJ852008 ILF852008 IVB852008 JEX852008 JOT852008 JYP852008 KIL852008 KSH852008 LCD852008 LLZ852008 LVV852008 MFR852008 MPN852008 MZJ852008 NJF852008 NTB852008 OCX852008 OMT852008 OWP852008 PGL852008 PQH852008 QAD852008 QJZ852008 QTV852008 RDR852008 RNN852008 RXJ852008 SHF852008 SRB852008 TAX852008 TKT852008 TUP852008 UEL852008 UOH852008 UYD852008 VHZ852008 VRV852008 WBR852008 WLN852008 WVJ852008 B917544 IX917544 ST917544 ACP917544 AML917544 AWH917544 BGD917544 BPZ917544 BZV917544 CJR917544 CTN917544 DDJ917544 DNF917544 DXB917544 EGX917544 EQT917544 FAP917544 FKL917544 FUH917544 GED917544 GNZ917544 GXV917544 HHR917544 HRN917544 IBJ917544 ILF917544 IVB917544 JEX917544 JOT917544 JYP917544 KIL917544 KSH917544 LCD917544 LLZ917544 LVV917544 MFR917544 MPN917544 MZJ917544 NJF917544 NTB917544 OCX917544 OMT917544 OWP917544 PGL917544 PQH917544 QAD917544 QJZ917544 QTV917544 RDR917544 RNN917544 RXJ917544 SHF917544 SRB917544 TAX917544 TKT917544 TUP917544 UEL917544 UOH917544 UYD917544 VHZ917544 VRV917544 WBR917544 WLN917544 WVJ917544 B983080 IX983080 ST983080 ACP983080 AML983080 AWH983080 BGD983080 BPZ983080 BZV983080 CJR983080 CTN983080 DDJ983080 DNF983080 DXB983080 EGX983080 EQT983080 FAP983080 FKL983080 FUH983080 GED983080 GNZ983080 GXV983080 HHR983080 HRN983080 IBJ983080 ILF983080 IVB983080 JEX983080 JOT983080 JYP983080 KIL983080 KSH983080 LCD983080 LLZ983080 LVV983080 MFR983080 MPN983080 MZJ983080 NJF983080 NTB983080 OCX983080 OMT983080 OWP983080 PGL983080 PQH983080 QAD983080 QJZ983080 QTV983080 RDR983080 RNN983080 RXJ983080 SHF983080 SRB983080 TAX983080 TKT983080 TUP983080 UEL983080 UOH983080 UYD983080 VHZ983080 VRV983080 WBR983080 WLN983080">
      <formula1>"Высшая,Первая,Вторая,Соответствие должности,Не имею"</formula1>
    </dataValidation>
    <dataValidation type="whole" allowBlank="1" showInputMessage="1" showErrorMessage="1" promptTitle="Кол-во уроков матем-ки в неделю" prompt="Введите количество уроков " sqref="WVK983067 IY27 SU27 ACQ27 AMM27 AWI27 BGE27 BQA27 BZW27 CJS27 CTO27 DDK27 DNG27 DXC27 EGY27 EQU27 FAQ27 FKM27 FUI27 GEE27 GOA27 GXW27 HHS27 HRO27 IBK27 ILG27 IVC27 JEY27 JOU27 JYQ27 KIM27 KSI27 LCE27 LMA27 LVW27 MFS27 MPO27 MZK27 NJG27 NTC27 OCY27 OMU27 OWQ27 PGM27 PQI27 QAE27 QKA27 QTW27 RDS27 RNO27 RXK27 SHG27 SRC27 TAY27 TKU27 TUQ27 UEM27 UOI27 UYE27 VIA27 VRW27 WBS27 WLO27 WVK27 C65563 IY65563 SU65563 ACQ65563 AMM65563 AWI65563 BGE65563 BQA65563 BZW65563 CJS65563 CTO65563 DDK65563 DNG65563 DXC65563 EGY65563 EQU65563 FAQ65563 FKM65563 FUI65563 GEE65563 GOA65563 GXW65563 HHS65563 HRO65563 IBK65563 ILG65563 IVC65563 JEY65563 JOU65563 JYQ65563 KIM65563 KSI65563 LCE65563 LMA65563 LVW65563 MFS65563 MPO65563 MZK65563 NJG65563 NTC65563 OCY65563 OMU65563 OWQ65563 PGM65563 PQI65563 QAE65563 QKA65563 QTW65563 RDS65563 RNO65563 RXK65563 SHG65563 SRC65563 TAY65563 TKU65563 TUQ65563 UEM65563 UOI65563 UYE65563 VIA65563 VRW65563 WBS65563 WLO65563 WVK65563 C131099 IY131099 SU131099 ACQ131099 AMM131099 AWI131099 BGE131099 BQA131099 BZW131099 CJS131099 CTO131099 DDK131099 DNG131099 DXC131099 EGY131099 EQU131099 FAQ131099 FKM131099 FUI131099 GEE131099 GOA131099 GXW131099 HHS131099 HRO131099 IBK131099 ILG131099 IVC131099 JEY131099 JOU131099 JYQ131099 KIM131099 KSI131099 LCE131099 LMA131099 LVW131099 MFS131099 MPO131099 MZK131099 NJG131099 NTC131099 OCY131099 OMU131099 OWQ131099 PGM131099 PQI131099 QAE131099 QKA131099 QTW131099 RDS131099 RNO131099 RXK131099 SHG131099 SRC131099 TAY131099 TKU131099 TUQ131099 UEM131099 UOI131099 UYE131099 VIA131099 VRW131099 WBS131099 WLO131099 WVK131099 C196635 IY196635 SU196635 ACQ196635 AMM196635 AWI196635 BGE196635 BQA196635 BZW196635 CJS196635 CTO196635 DDK196635 DNG196635 DXC196635 EGY196635 EQU196635 FAQ196635 FKM196635 FUI196635 GEE196635 GOA196635 GXW196635 HHS196635 HRO196635 IBK196635 ILG196635 IVC196635 JEY196635 JOU196635 JYQ196635 KIM196635 KSI196635 LCE196635 LMA196635 LVW196635 MFS196635 MPO196635 MZK196635 NJG196635 NTC196635 OCY196635 OMU196635 OWQ196635 PGM196635 PQI196635 QAE196635 QKA196635 QTW196635 RDS196635 RNO196635 RXK196635 SHG196635 SRC196635 TAY196635 TKU196635 TUQ196635 UEM196635 UOI196635 UYE196635 VIA196635 VRW196635 WBS196635 WLO196635 WVK196635 C262171 IY262171 SU262171 ACQ262171 AMM262171 AWI262171 BGE262171 BQA262171 BZW262171 CJS262171 CTO262171 DDK262171 DNG262171 DXC262171 EGY262171 EQU262171 FAQ262171 FKM262171 FUI262171 GEE262171 GOA262171 GXW262171 HHS262171 HRO262171 IBK262171 ILG262171 IVC262171 JEY262171 JOU262171 JYQ262171 KIM262171 KSI262171 LCE262171 LMA262171 LVW262171 MFS262171 MPO262171 MZK262171 NJG262171 NTC262171 OCY262171 OMU262171 OWQ262171 PGM262171 PQI262171 QAE262171 QKA262171 QTW262171 RDS262171 RNO262171 RXK262171 SHG262171 SRC262171 TAY262171 TKU262171 TUQ262171 UEM262171 UOI262171 UYE262171 VIA262171 VRW262171 WBS262171 WLO262171 WVK262171 C327707 IY327707 SU327707 ACQ327707 AMM327707 AWI327707 BGE327707 BQA327707 BZW327707 CJS327707 CTO327707 DDK327707 DNG327707 DXC327707 EGY327707 EQU327707 FAQ327707 FKM327707 FUI327707 GEE327707 GOA327707 GXW327707 HHS327707 HRO327707 IBK327707 ILG327707 IVC327707 JEY327707 JOU327707 JYQ327707 KIM327707 KSI327707 LCE327707 LMA327707 LVW327707 MFS327707 MPO327707 MZK327707 NJG327707 NTC327707 OCY327707 OMU327707 OWQ327707 PGM327707 PQI327707 QAE327707 QKA327707 QTW327707 RDS327707 RNO327707 RXK327707 SHG327707 SRC327707 TAY327707 TKU327707 TUQ327707 UEM327707 UOI327707 UYE327707 VIA327707 VRW327707 WBS327707 WLO327707 WVK327707 C393243 IY393243 SU393243 ACQ393243 AMM393243 AWI393243 BGE393243 BQA393243 BZW393243 CJS393243 CTO393243 DDK393243 DNG393243 DXC393243 EGY393243 EQU393243 FAQ393243 FKM393243 FUI393243 GEE393243 GOA393243 GXW393243 HHS393243 HRO393243 IBK393243 ILG393243 IVC393243 JEY393243 JOU393243 JYQ393243 KIM393243 KSI393243 LCE393243 LMA393243 LVW393243 MFS393243 MPO393243 MZK393243 NJG393243 NTC393243 OCY393243 OMU393243 OWQ393243 PGM393243 PQI393243 QAE393243 QKA393243 QTW393243 RDS393243 RNO393243 RXK393243 SHG393243 SRC393243 TAY393243 TKU393243 TUQ393243 UEM393243 UOI393243 UYE393243 VIA393243 VRW393243 WBS393243 WLO393243 WVK393243 C458779 IY458779 SU458779 ACQ458779 AMM458779 AWI458779 BGE458779 BQA458779 BZW458779 CJS458779 CTO458779 DDK458779 DNG458779 DXC458779 EGY458779 EQU458779 FAQ458779 FKM458779 FUI458779 GEE458779 GOA458779 GXW458779 HHS458779 HRO458779 IBK458779 ILG458779 IVC458779 JEY458779 JOU458779 JYQ458779 KIM458779 KSI458779 LCE458779 LMA458779 LVW458779 MFS458779 MPO458779 MZK458779 NJG458779 NTC458779 OCY458779 OMU458779 OWQ458779 PGM458779 PQI458779 QAE458779 QKA458779 QTW458779 RDS458779 RNO458779 RXK458779 SHG458779 SRC458779 TAY458779 TKU458779 TUQ458779 UEM458779 UOI458779 UYE458779 VIA458779 VRW458779 WBS458779 WLO458779 WVK458779 C524315 IY524315 SU524315 ACQ524315 AMM524315 AWI524315 BGE524315 BQA524315 BZW524315 CJS524315 CTO524315 DDK524315 DNG524315 DXC524315 EGY524315 EQU524315 FAQ524315 FKM524315 FUI524315 GEE524315 GOA524315 GXW524315 HHS524315 HRO524315 IBK524315 ILG524315 IVC524315 JEY524315 JOU524315 JYQ524315 KIM524315 KSI524315 LCE524315 LMA524315 LVW524315 MFS524315 MPO524315 MZK524315 NJG524315 NTC524315 OCY524315 OMU524315 OWQ524315 PGM524315 PQI524315 QAE524315 QKA524315 QTW524315 RDS524315 RNO524315 RXK524315 SHG524315 SRC524315 TAY524315 TKU524315 TUQ524315 UEM524315 UOI524315 UYE524315 VIA524315 VRW524315 WBS524315 WLO524315 WVK524315 C589851 IY589851 SU589851 ACQ589851 AMM589851 AWI589851 BGE589851 BQA589851 BZW589851 CJS589851 CTO589851 DDK589851 DNG589851 DXC589851 EGY589851 EQU589851 FAQ589851 FKM589851 FUI589851 GEE589851 GOA589851 GXW589851 HHS589851 HRO589851 IBK589851 ILG589851 IVC589851 JEY589851 JOU589851 JYQ589851 KIM589851 KSI589851 LCE589851 LMA589851 LVW589851 MFS589851 MPO589851 MZK589851 NJG589851 NTC589851 OCY589851 OMU589851 OWQ589851 PGM589851 PQI589851 QAE589851 QKA589851 QTW589851 RDS589851 RNO589851 RXK589851 SHG589851 SRC589851 TAY589851 TKU589851 TUQ589851 UEM589851 UOI589851 UYE589851 VIA589851 VRW589851 WBS589851 WLO589851 WVK589851 C655387 IY655387 SU655387 ACQ655387 AMM655387 AWI655387 BGE655387 BQA655387 BZW655387 CJS655387 CTO655387 DDK655387 DNG655387 DXC655387 EGY655387 EQU655387 FAQ655387 FKM655387 FUI655387 GEE655387 GOA655387 GXW655387 HHS655387 HRO655387 IBK655387 ILG655387 IVC655387 JEY655387 JOU655387 JYQ655387 KIM655387 KSI655387 LCE655387 LMA655387 LVW655387 MFS655387 MPO655387 MZK655387 NJG655387 NTC655387 OCY655387 OMU655387 OWQ655387 PGM655387 PQI655387 QAE655387 QKA655387 QTW655387 RDS655387 RNO655387 RXK655387 SHG655387 SRC655387 TAY655387 TKU655387 TUQ655387 UEM655387 UOI655387 UYE655387 VIA655387 VRW655387 WBS655387 WLO655387 WVK655387 C720923 IY720923 SU720923 ACQ720923 AMM720923 AWI720923 BGE720923 BQA720923 BZW720923 CJS720923 CTO720923 DDK720923 DNG720923 DXC720923 EGY720923 EQU720923 FAQ720923 FKM720923 FUI720923 GEE720923 GOA720923 GXW720923 HHS720923 HRO720923 IBK720923 ILG720923 IVC720923 JEY720923 JOU720923 JYQ720923 KIM720923 KSI720923 LCE720923 LMA720923 LVW720923 MFS720923 MPO720923 MZK720923 NJG720923 NTC720923 OCY720923 OMU720923 OWQ720923 PGM720923 PQI720923 QAE720923 QKA720923 QTW720923 RDS720923 RNO720923 RXK720923 SHG720923 SRC720923 TAY720923 TKU720923 TUQ720923 UEM720923 UOI720923 UYE720923 VIA720923 VRW720923 WBS720923 WLO720923 WVK720923 C786459 IY786459 SU786459 ACQ786459 AMM786459 AWI786459 BGE786459 BQA786459 BZW786459 CJS786459 CTO786459 DDK786459 DNG786459 DXC786459 EGY786459 EQU786459 FAQ786459 FKM786459 FUI786459 GEE786459 GOA786459 GXW786459 HHS786459 HRO786459 IBK786459 ILG786459 IVC786459 JEY786459 JOU786459 JYQ786459 KIM786459 KSI786459 LCE786459 LMA786459 LVW786459 MFS786459 MPO786459 MZK786459 NJG786459 NTC786459 OCY786459 OMU786459 OWQ786459 PGM786459 PQI786459 QAE786459 QKA786459 QTW786459 RDS786459 RNO786459 RXK786459 SHG786459 SRC786459 TAY786459 TKU786459 TUQ786459 UEM786459 UOI786459 UYE786459 VIA786459 VRW786459 WBS786459 WLO786459 WVK786459 C851995 IY851995 SU851995 ACQ851995 AMM851995 AWI851995 BGE851995 BQA851995 BZW851995 CJS851995 CTO851995 DDK851995 DNG851995 DXC851995 EGY851995 EQU851995 FAQ851995 FKM851995 FUI851995 GEE851995 GOA851995 GXW851995 HHS851995 HRO851995 IBK851995 ILG851995 IVC851995 JEY851995 JOU851995 JYQ851995 KIM851995 KSI851995 LCE851995 LMA851995 LVW851995 MFS851995 MPO851995 MZK851995 NJG851995 NTC851995 OCY851995 OMU851995 OWQ851995 PGM851995 PQI851995 QAE851995 QKA851995 QTW851995 RDS851995 RNO851995 RXK851995 SHG851995 SRC851995 TAY851995 TKU851995 TUQ851995 UEM851995 UOI851995 UYE851995 VIA851995 VRW851995 WBS851995 WLO851995 WVK851995 C917531 IY917531 SU917531 ACQ917531 AMM917531 AWI917531 BGE917531 BQA917531 BZW917531 CJS917531 CTO917531 DDK917531 DNG917531 DXC917531 EGY917531 EQU917531 FAQ917531 FKM917531 FUI917531 GEE917531 GOA917531 GXW917531 HHS917531 HRO917531 IBK917531 ILG917531 IVC917531 JEY917531 JOU917531 JYQ917531 KIM917531 KSI917531 LCE917531 LMA917531 LVW917531 MFS917531 MPO917531 MZK917531 NJG917531 NTC917531 OCY917531 OMU917531 OWQ917531 PGM917531 PQI917531 QAE917531 QKA917531 QTW917531 RDS917531 RNO917531 RXK917531 SHG917531 SRC917531 TAY917531 TKU917531 TUQ917531 UEM917531 UOI917531 UYE917531 VIA917531 VRW917531 WBS917531 WLO917531 WVK917531 C983067 IY983067 SU983067 ACQ983067 AMM983067 AWI983067 BGE983067 BQA983067 BZW983067 CJS983067 CTO983067 DDK983067 DNG983067 DXC983067 EGY983067 EQU983067 FAQ983067 FKM983067 FUI983067 GEE983067 GOA983067 GXW983067 HHS983067 HRO983067 IBK983067 ILG983067 IVC983067 JEY983067 JOU983067 JYQ983067 KIM983067 KSI983067 LCE983067 LMA983067 LVW983067 MFS983067 MPO983067 MZK983067 NJG983067 NTC983067 OCY983067 OMU983067 OWQ983067 PGM983067 PQI983067 QAE983067 QKA983067 QTW983067 RDS983067 RNO983067 RXK983067 SHG983067 SRC983067 TAY983067 TKU983067 TUQ983067 UEM983067 UOI983067 UYE983067 VIA983067 VRW983067 WBS983067 WLO983067">
      <formula1>1</formula1>
      <formula2>10</formula2>
    </dataValidation>
    <dataValidation type="whole" allowBlank="1" showInputMessage="1" showErrorMessage="1" promptTitle="Ваш разряд" prompt="Введите Ваш разряд" sqref="B41 IX41 ST41 ACP41 AML41 AWH41 BGD41 BPZ41 BZV41 CJR41 CTN41 DDJ41 DNF41 DXB41 EGX41 EQT41 FAP41 FKL41 FUH41 GED41 GNZ41 GXV41 HHR41 HRN41 IBJ41 ILF41 IVB41 JEX41 JOT41 JYP41 KIL41 KSH41 LCD41 LLZ41 LVV41 MFR41 MPN41 MZJ41 NJF41 NTB41 OCX41 OMT41 OWP41 PGL41 PQH41 QAD41 QJZ41 QTV41 RDR41 RNN41 RXJ41 SHF41 SRB41 TAX41 TKT41 TUP41 UEL41 UOH41 UYD41 VHZ41 VRV41 WBR41 WLN41 WVJ41 B65577 IX65577 ST65577 ACP65577 AML65577 AWH65577 BGD65577 BPZ65577 BZV65577 CJR65577 CTN65577 DDJ65577 DNF65577 DXB65577 EGX65577 EQT65577 FAP65577 FKL65577 FUH65577 GED65577 GNZ65577 GXV65577 HHR65577 HRN65577 IBJ65577 ILF65577 IVB65577 JEX65577 JOT65577 JYP65577 KIL65577 KSH65577 LCD65577 LLZ65577 LVV65577 MFR65577 MPN65577 MZJ65577 NJF65577 NTB65577 OCX65577 OMT65577 OWP65577 PGL65577 PQH65577 QAD65577 QJZ65577 QTV65577 RDR65577 RNN65577 RXJ65577 SHF65577 SRB65577 TAX65577 TKT65577 TUP65577 UEL65577 UOH65577 UYD65577 VHZ65577 VRV65577 WBR65577 WLN65577 WVJ65577 B131113 IX131113 ST131113 ACP131113 AML131113 AWH131113 BGD131113 BPZ131113 BZV131113 CJR131113 CTN131113 DDJ131113 DNF131113 DXB131113 EGX131113 EQT131113 FAP131113 FKL131113 FUH131113 GED131113 GNZ131113 GXV131113 HHR131113 HRN131113 IBJ131113 ILF131113 IVB131113 JEX131113 JOT131113 JYP131113 KIL131113 KSH131113 LCD131113 LLZ131113 LVV131113 MFR131113 MPN131113 MZJ131113 NJF131113 NTB131113 OCX131113 OMT131113 OWP131113 PGL131113 PQH131113 QAD131113 QJZ131113 QTV131113 RDR131113 RNN131113 RXJ131113 SHF131113 SRB131113 TAX131113 TKT131113 TUP131113 UEL131113 UOH131113 UYD131113 VHZ131113 VRV131113 WBR131113 WLN131113 WVJ131113 B196649 IX196649 ST196649 ACP196649 AML196649 AWH196649 BGD196649 BPZ196649 BZV196649 CJR196649 CTN196649 DDJ196649 DNF196649 DXB196649 EGX196649 EQT196649 FAP196649 FKL196649 FUH196649 GED196649 GNZ196649 GXV196649 HHR196649 HRN196649 IBJ196649 ILF196649 IVB196649 JEX196649 JOT196649 JYP196649 KIL196649 KSH196649 LCD196649 LLZ196649 LVV196649 MFR196649 MPN196649 MZJ196649 NJF196649 NTB196649 OCX196649 OMT196649 OWP196649 PGL196649 PQH196649 QAD196649 QJZ196649 QTV196649 RDR196649 RNN196649 RXJ196649 SHF196649 SRB196649 TAX196649 TKT196649 TUP196649 UEL196649 UOH196649 UYD196649 VHZ196649 VRV196649 WBR196649 WLN196649 WVJ196649 B262185 IX262185 ST262185 ACP262185 AML262185 AWH262185 BGD262185 BPZ262185 BZV262185 CJR262185 CTN262185 DDJ262185 DNF262185 DXB262185 EGX262185 EQT262185 FAP262185 FKL262185 FUH262185 GED262185 GNZ262185 GXV262185 HHR262185 HRN262185 IBJ262185 ILF262185 IVB262185 JEX262185 JOT262185 JYP262185 KIL262185 KSH262185 LCD262185 LLZ262185 LVV262185 MFR262185 MPN262185 MZJ262185 NJF262185 NTB262185 OCX262185 OMT262185 OWP262185 PGL262185 PQH262185 QAD262185 QJZ262185 QTV262185 RDR262185 RNN262185 RXJ262185 SHF262185 SRB262185 TAX262185 TKT262185 TUP262185 UEL262185 UOH262185 UYD262185 VHZ262185 VRV262185 WBR262185 WLN262185 WVJ262185 B327721 IX327721 ST327721 ACP327721 AML327721 AWH327721 BGD327721 BPZ327721 BZV327721 CJR327721 CTN327721 DDJ327721 DNF327721 DXB327721 EGX327721 EQT327721 FAP327721 FKL327721 FUH327721 GED327721 GNZ327721 GXV327721 HHR327721 HRN327721 IBJ327721 ILF327721 IVB327721 JEX327721 JOT327721 JYP327721 KIL327721 KSH327721 LCD327721 LLZ327721 LVV327721 MFR327721 MPN327721 MZJ327721 NJF327721 NTB327721 OCX327721 OMT327721 OWP327721 PGL327721 PQH327721 QAD327721 QJZ327721 QTV327721 RDR327721 RNN327721 RXJ327721 SHF327721 SRB327721 TAX327721 TKT327721 TUP327721 UEL327721 UOH327721 UYD327721 VHZ327721 VRV327721 WBR327721 WLN327721 WVJ327721 B393257 IX393257 ST393257 ACP393257 AML393257 AWH393257 BGD393257 BPZ393257 BZV393257 CJR393257 CTN393257 DDJ393257 DNF393257 DXB393257 EGX393257 EQT393257 FAP393257 FKL393257 FUH393257 GED393257 GNZ393257 GXV393257 HHR393257 HRN393257 IBJ393257 ILF393257 IVB393257 JEX393257 JOT393257 JYP393257 KIL393257 KSH393257 LCD393257 LLZ393257 LVV393257 MFR393257 MPN393257 MZJ393257 NJF393257 NTB393257 OCX393257 OMT393257 OWP393257 PGL393257 PQH393257 QAD393257 QJZ393257 QTV393257 RDR393257 RNN393257 RXJ393257 SHF393257 SRB393257 TAX393257 TKT393257 TUP393257 UEL393257 UOH393257 UYD393257 VHZ393257 VRV393257 WBR393257 WLN393257 WVJ393257 B458793 IX458793 ST458793 ACP458793 AML458793 AWH458793 BGD458793 BPZ458793 BZV458793 CJR458793 CTN458793 DDJ458793 DNF458793 DXB458793 EGX458793 EQT458793 FAP458793 FKL458793 FUH458793 GED458793 GNZ458793 GXV458793 HHR458793 HRN458793 IBJ458793 ILF458793 IVB458793 JEX458793 JOT458793 JYP458793 KIL458793 KSH458793 LCD458793 LLZ458793 LVV458793 MFR458793 MPN458793 MZJ458793 NJF458793 NTB458793 OCX458793 OMT458793 OWP458793 PGL458793 PQH458793 QAD458793 QJZ458793 QTV458793 RDR458793 RNN458793 RXJ458793 SHF458793 SRB458793 TAX458793 TKT458793 TUP458793 UEL458793 UOH458793 UYD458793 VHZ458793 VRV458793 WBR458793 WLN458793 WVJ458793 B524329 IX524329 ST524329 ACP524329 AML524329 AWH524329 BGD524329 BPZ524329 BZV524329 CJR524329 CTN524329 DDJ524329 DNF524329 DXB524329 EGX524329 EQT524329 FAP524329 FKL524329 FUH524329 GED524329 GNZ524329 GXV524329 HHR524329 HRN524329 IBJ524329 ILF524329 IVB524329 JEX524329 JOT524329 JYP524329 KIL524329 KSH524329 LCD524329 LLZ524329 LVV524329 MFR524329 MPN524329 MZJ524329 NJF524329 NTB524329 OCX524329 OMT524329 OWP524329 PGL524329 PQH524329 QAD524329 QJZ524329 QTV524329 RDR524329 RNN524329 RXJ524329 SHF524329 SRB524329 TAX524329 TKT524329 TUP524329 UEL524329 UOH524329 UYD524329 VHZ524329 VRV524329 WBR524329 WLN524329 WVJ524329 B589865 IX589865 ST589865 ACP589865 AML589865 AWH589865 BGD589865 BPZ589865 BZV589865 CJR589865 CTN589865 DDJ589865 DNF589865 DXB589865 EGX589865 EQT589865 FAP589865 FKL589865 FUH589865 GED589865 GNZ589865 GXV589865 HHR589865 HRN589865 IBJ589865 ILF589865 IVB589865 JEX589865 JOT589865 JYP589865 KIL589865 KSH589865 LCD589865 LLZ589865 LVV589865 MFR589865 MPN589865 MZJ589865 NJF589865 NTB589865 OCX589865 OMT589865 OWP589865 PGL589865 PQH589865 QAD589865 QJZ589865 QTV589865 RDR589865 RNN589865 RXJ589865 SHF589865 SRB589865 TAX589865 TKT589865 TUP589865 UEL589865 UOH589865 UYD589865 VHZ589865 VRV589865 WBR589865 WLN589865 WVJ589865 B655401 IX655401 ST655401 ACP655401 AML655401 AWH655401 BGD655401 BPZ655401 BZV655401 CJR655401 CTN655401 DDJ655401 DNF655401 DXB655401 EGX655401 EQT655401 FAP655401 FKL655401 FUH655401 GED655401 GNZ655401 GXV655401 HHR655401 HRN655401 IBJ655401 ILF655401 IVB655401 JEX655401 JOT655401 JYP655401 KIL655401 KSH655401 LCD655401 LLZ655401 LVV655401 MFR655401 MPN655401 MZJ655401 NJF655401 NTB655401 OCX655401 OMT655401 OWP655401 PGL655401 PQH655401 QAD655401 QJZ655401 QTV655401 RDR655401 RNN655401 RXJ655401 SHF655401 SRB655401 TAX655401 TKT655401 TUP655401 UEL655401 UOH655401 UYD655401 VHZ655401 VRV655401 WBR655401 WLN655401 WVJ655401 B720937 IX720937 ST720937 ACP720937 AML720937 AWH720937 BGD720937 BPZ720937 BZV720937 CJR720937 CTN720937 DDJ720937 DNF720937 DXB720937 EGX720937 EQT720937 FAP720937 FKL720937 FUH720937 GED720937 GNZ720937 GXV720937 HHR720937 HRN720937 IBJ720937 ILF720937 IVB720937 JEX720937 JOT720937 JYP720937 KIL720937 KSH720937 LCD720937 LLZ720937 LVV720937 MFR720937 MPN720937 MZJ720937 NJF720937 NTB720937 OCX720937 OMT720937 OWP720937 PGL720937 PQH720937 QAD720937 QJZ720937 QTV720937 RDR720937 RNN720937 RXJ720937 SHF720937 SRB720937 TAX720937 TKT720937 TUP720937 UEL720937 UOH720937 UYD720937 VHZ720937 VRV720937 WBR720937 WLN720937 WVJ720937 B786473 IX786473 ST786473 ACP786473 AML786473 AWH786473 BGD786473 BPZ786473 BZV786473 CJR786473 CTN786473 DDJ786473 DNF786473 DXB786473 EGX786473 EQT786473 FAP786473 FKL786473 FUH786473 GED786473 GNZ786473 GXV786473 HHR786473 HRN786473 IBJ786473 ILF786473 IVB786473 JEX786473 JOT786473 JYP786473 KIL786473 KSH786473 LCD786473 LLZ786473 LVV786473 MFR786473 MPN786473 MZJ786473 NJF786473 NTB786473 OCX786473 OMT786473 OWP786473 PGL786473 PQH786473 QAD786473 QJZ786473 QTV786473 RDR786473 RNN786473 RXJ786473 SHF786473 SRB786473 TAX786473 TKT786473 TUP786473 UEL786473 UOH786473 UYD786473 VHZ786473 VRV786473 WBR786473 WLN786473 WVJ786473 B852009 IX852009 ST852009 ACP852009 AML852009 AWH852009 BGD852009 BPZ852009 BZV852009 CJR852009 CTN852009 DDJ852009 DNF852009 DXB852009 EGX852009 EQT852009 FAP852009 FKL852009 FUH852009 GED852009 GNZ852009 GXV852009 HHR852009 HRN852009 IBJ852009 ILF852009 IVB852009 JEX852009 JOT852009 JYP852009 KIL852009 KSH852009 LCD852009 LLZ852009 LVV852009 MFR852009 MPN852009 MZJ852009 NJF852009 NTB852009 OCX852009 OMT852009 OWP852009 PGL852009 PQH852009 QAD852009 QJZ852009 QTV852009 RDR852009 RNN852009 RXJ852009 SHF852009 SRB852009 TAX852009 TKT852009 TUP852009 UEL852009 UOH852009 UYD852009 VHZ852009 VRV852009 WBR852009 WLN852009 WVJ852009 B917545 IX917545 ST917545 ACP917545 AML917545 AWH917545 BGD917545 BPZ917545 BZV917545 CJR917545 CTN917545 DDJ917545 DNF917545 DXB917545 EGX917545 EQT917545 FAP917545 FKL917545 FUH917545 GED917545 GNZ917545 GXV917545 HHR917545 HRN917545 IBJ917545 ILF917545 IVB917545 JEX917545 JOT917545 JYP917545 KIL917545 KSH917545 LCD917545 LLZ917545 LVV917545 MFR917545 MPN917545 MZJ917545 NJF917545 NTB917545 OCX917545 OMT917545 OWP917545 PGL917545 PQH917545 QAD917545 QJZ917545 QTV917545 RDR917545 RNN917545 RXJ917545 SHF917545 SRB917545 TAX917545 TKT917545 TUP917545 UEL917545 UOH917545 UYD917545 VHZ917545 VRV917545 WBR917545 WLN917545 WVJ917545 B983081 IX983081 ST983081 ACP983081 AML983081 AWH983081 BGD983081 BPZ983081 BZV983081 CJR983081 CTN983081 DDJ983081 DNF983081 DXB983081 EGX983081 EQT983081 FAP983081 FKL983081 FUH983081 GED983081 GNZ983081 GXV983081 HHR983081 HRN983081 IBJ983081 ILF983081 IVB983081 JEX983081 JOT983081 JYP983081 KIL983081 KSH983081 LCD983081 LLZ983081 LVV983081 MFR983081 MPN983081 MZJ983081 NJF983081 NTB983081 OCX983081 OMT983081 OWP983081 PGL983081 PQH983081 QAD983081 QJZ983081 QTV983081 RDR983081 RNN983081 RXJ983081 SHF983081 SRB983081 TAX983081 TKT983081 TUP983081 UEL983081 UOH983081 UYD983081 VHZ983081 VRV983081 WBR983081 WLN983081 WVJ983081 B37 IX37 ST37 ACP37 AML37 AWH37 BGD37 BPZ37 BZV37 CJR37 CTN37 DDJ37 DNF37 DXB37 EGX37 EQT37 FAP37 FKL37 FUH37 GED37 GNZ37 GXV37 HHR37 HRN37 IBJ37 ILF37 IVB37 JEX37 JOT37 JYP37 KIL37 KSH37 LCD37 LLZ37 LVV37 MFR37 MPN37 MZJ37 NJF37 NTB37 OCX37 OMT37 OWP37 PGL37 PQH37 QAD37 QJZ37 QTV37 RDR37 RNN37 RXJ37 SHF37 SRB37 TAX37 TKT37 TUP37 UEL37 UOH37 UYD37 VHZ37 VRV37 WBR37 WLN37 WVJ37 B65573 IX65573 ST65573 ACP65573 AML65573 AWH65573 BGD65573 BPZ65573 BZV65573 CJR65573 CTN65573 DDJ65573 DNF65573 DXB65573 EGX65573 EQT65573 FAP65573 FKL65573 FUH65573 GED65573 GNZ65573 GXV65573 HHR65573 HRN65573 IBJ65573 ILF65573 IVB65573 JEX65573 JOT65573 JYP65573 KIL65573 KSH65573 LCD65573 LLZ65573 LVV65573 MFR65573 MPN65573 MZJ65573 NJF65573 NTB65573 OCX65573 OMT65573 OWP65573 PGL65573 PQH65573 QAD65573 QJZ65573 QTV65573 RDR65573 RNN65573 RXJ65573 SHF65573 SRB65573 TAX65573 TKT65573 TUP65573 UEL65573 UOH65573 UYD65573 VHZ65573 VRV65573 WBR65573 WLN65573 WVJ65573 B131109 IX131109 ST131109 ACP131109 AML131109 AWH131109 BGD131109 BPZ131109 BZV131109 CJR131109 CTN131109 DDJ131109 DNF131109 DXB131109 EGX131109 EQT131109 FAP131109 FKL131109 FUH131109 GED131109 GNZ131109 GXV131109 HHR131109 HRN131109 IBJ131109 ILF131109 IVB131109 JEX131109 JOT131109 JYP131109 KIL131109 KSH131109 LCD131109 LLZ131109 LVV131109 MFR131109 MPN131109 MZJ131109 NJF131109 NTB131109 OCX131109 OMT131109 OWP131109 PGL131109 PQH131109 QAD131109 QJZ131109 QTV131109 RDR131109 RNN131109 RXJ131109 SHF131109 SRB131109 TAX131109 TKT131109 TUP131109 UEL131109 UOH131109 UYD131109 VHZ131109 VRV131109 WBR131109 WLN131109 WVJ131109 B196645 IX196645 ST196645 ACP196645 AML196645 AWH196645 BGD196645 BPZ196645 BZV196645 CJR196645 CTN196645 DDJ196645 DNF196645 DXB196645 EGX196645 EQT196645 FAP196645 FKL196645 FUH196645 GED196645 GNZ196645 GXV196645 HHR196645 HRN196645 IBJ196645 ILF196645 IVB196645 JEX196645 JOT196645 JYP196645 KIL196645 KSH196645 LCD196645 LLZ196645 LVV196645 MFR196645 MPN196645 MZJ196645 NJF196645 NTB196645 OCX196645 OMT196645 OWP196645 PGL196645 PQH196645 QAD196645 QJZ196645 QTV196645 RDR196645 RNN196645 RXJ196645 SHF196645 SRB196645 TAX196645 TKT196645 TUP196645 UEL196645 UOH196645 UYD196645 VHZ196645 VRV196645 WBR196645 WLN196645 WVJ196645 B262181 IX262181 ST262181 ACP262181 AML262181 AWH262181 BGD262181 BPZ262181 BZV262181 CJR262181 CTN262181 DDJ262181 DNF262181 DXB262181 EGX262181 EQT262181 FAP262181 FKL262181 FUH262181 GED262181 GNZ262181 GXV262181 HHR262181 HRN262181 IBJ262181 ILF262181 IVB262181 JEX262181 JOT262181 JYP262181 KIL262181 KSH262181 LCD262181 LLZ262181 LVV262181 MFR262181 MPN262181 MZJ262181 NJF262181 NTB262181 OCX262181 OMT262181 OWP262181 PGL262181 PQH262181 QAD262181 QJZ262181 QTV262181 RDR262181 RNN262181 RXJ262181 SHF262181 SRB262181 TAX262181 TKT262181 TUP262181 UEL262181 UOH262181 UYD262181 VHZ262181 VRV262181 WBR262181 WLN262181 WVJ262181 B327717 IX327717 ST327717 ACP327717 AML327717 AWH327717 BGD327717 BPZ327717 BZV327717 CJR327717 CTN327717 DDJ327717 DNF327717 DXB327717 EGX327717 EQT327717 FAP327717 FKL327717 FUH327717 GED327717 GNZ327717 GXV327717 HHR327717 HRN327717 IBJ327717 ILF327717 IVB327717 JEX327717 JOT327717 JYP327717 KIL327717 KSH327717 LCD327717 LLZ327717 LVV327717 MFR327717 MPN327717 MZJ327717 NJF327717 NTB327717 OCX327717 OMT327717 OWP327717 PGL327717 PQH327717 QAD327717 QJZ327717 QTV327717 RDR327717 RNN327717 RXJ327717 SHF327717 SRB327717 TAX327717 TKT327717 TUP327717 UEL327717 UOH327717 UYD327717 VHZ327717 VRV327717 WBR327717 WLN327717 WVJ327717 B393253 IX393253 ST393253 ACP393253 AML393253 AWH393253 BGD393253 BPZ393253 BZV393253 CJR393253 CTN393253 DDJ393253 DNF393253 DXB393253 EGX393253 EQT393253 FAP393253 FKL393253 FUH393253 GED393253 GNZ393253 GXV393253 HHR393253 HRN393253 IBJ393253 ILF393253 IVB393253 JEX393253 JOT393253 JYP393253 KIL393253 KSH393253 LCD393253 LLZ393253 LVV393253 MFR393253 MPN393253 MZJ393253 NJF393253 NTB393253 OCX393253 OMT393253 OWP393253 PGL393253 PQH393253 QAD393253 QJZ393253 QTV393253 RDR393253 RNN393253 RXJ393253 SHF393253 SRB393253 TAX393253 TKT393253 TUP393253 UEL393253 UOH393253 UYD393253 VHZ393253 VRV393253 WBR393253 WLN393253 WVJ393253 B458789 IX458789 ST458789 ACP458789 AML458789 AWH458789 BGD458789 BPZ458789 BZV458789 CJR458789 CTN458789 DDJ458789 DNF458789 DXB458789 EGX458789 EQT458789 FAP458789 FKL458789 FUH458789 GED458789 GNZ458789 GXV458789 HHR458789 HRN458789 IBJ458789 ILF458789 IVB458789 JEX458789 JOT458789 JYP458789 KIL458789 KSH458789 LCD458789 LLZ458789 LVV458789 MFR458789 MPN458789 MZJ458789 NJF458789 NTB458789 OCX458789 OMT458789 OWP458789 PGL458789 PQH458789 QAD458789 QJZ458789 QTV458789 RDR458789 RNN458789 RXJ458789 SHF458789 SRB458789 TAX458789 TKT458789 TUP458789 UEL458789 UOH458789 UYD458789 VHZ458789 VRV458789 WBR458789 WLN458789 WVJ458789 B524325 IX524325 ST524325 ACP524325 AML524325 AWH524325 BGD524325 BPZ524325 BZV524325 CJR524325 CTN524325 DDJ524325 DNF524325 DXB524325 EGX524325 EQT524325 FAP524325 FKL524325 FUH524325 GED524325 GNZ524325 GXV524325 HHR524325 HRN524325 IBJ524325 ILF524325 IVB524325 JEX524325 JOT524325 JYP524325 KIL524325 KSH524325 LCD524325 LLZ524325 LVV524325 MFR524325 MPN524325 MZJ524325 NJF524325 NTB524325 OCX524325 OMT524325 OWP524325 PGL524325 PQH524325 QAD524325 QJZ524325 QTV524325 RDR524325 RNN524325 RXJ524325 SHF524325 SRB524325 TAX524325 TKT524325 TUP524325 UEL524325 UOH524325 UYD524325 VHZ524325 VRV524325 WBR524325 WLN524325 WVJ524325 B589861 IX589861 ST589861 ACP589861 AML589861 AWH589861 BGD589861 BPZ589861 BZV589861 CJR589861 CTN589861 DDJ589861 DNF589861 DXB589861 EGX589861 EQT589861 FAP589861 FKL589861 FUH589861 GED589861 GNZ589861 GXV589861 HHR589861 HRN589861 IBJ589861 ILF589861 IVB589861 JEX589861 JOT589861 JYP589861 KIL589861 KSH589861 LCD589861 LLZ589861 LVV589861 MFR589861 MPN589861 MZJ589861 NJF589861 NTB589861 OCX589861 OMT589861 OWP589861 PGL589861 PQH589861 QAD589861 QJZ589861 QTV589861 RDR589861 RNN589861 RXJ589861 SHF589861 SRB589861 TAX589861 TKT589861 TUP589861 UEL589861 UOH589861 UYD589861 VHZ589861 VRV589861 WBR589861 WLN589861 WVJ589861 B655397 IX655397 ST655397 ACP655397 AML655397 AWH655397 BGD655397 BPZ655397 BZV655397 CJR655397 CTN655397 DDJ655397 DNF655397 DXB655397 EGX655397 EQT655397 FAP655397 FKL655397 FUH655397 GED655397 GNZ655397 GXV655397 HHR655397 HRN655397 IBJ655397 ILF655397 IVB655397 JEX655397 JOT655397 JYP655397 KIL655397 KSH655397 LCD655397 LLZ655397 LVV655397 MFR655397 MPN655397 MZJ655397 NJF655397 NTB655397 OCX655397 OMT655397 OWP655397 PGL655397 PQH655397 QAD655397 QJZ655397 QTV655397 RDR655397 RNN655397 RXJ655397 SHF655397 SRB655397 TAX655397 TKT655397 TUP655397 UEL655397 UOH655397 UYD655397 VHZ655397 VRV655397 WBR655397 WLN655397 WVJ655397 B720933 IX720933 ST720933 ACP720933 AML720933 AWH720933 BGD720933 BPZ720933 BZV720933 CJR720933 CTN720933 DDJ720933 DNF720933 DXB720933 EGX720933 EQT720933 FAP720933 FKL720933 FUH720933 GED720933 GNZ720933 GXV720933 HHR720933 HRN720933 IBJ720933 ILF720933 IVB720933 JEX720933 JOT720933 JYP720933 KIL720933 KSH720933 LCD720933 LLZ720933 LVV720933 MFR720933 MPN720933 MZJ720933 NJF720933 NTB720933 OCX720933 OMT720933 OWP720933 PGL720933 PQH720933 QAD720933 QJZ720933 QTV720933 RDR720933 RNN720933 RXJ720933 SHF720933 SRB720933 TAX720933 TKT720933 TUP720933 UEL720933 UOH720933 UYD720933 VHZ720933 VRV720933 WBR720933 WLN720933 WVJ720933 B786469 IX786469 ST786469 ACP786469 AML786469 AWH786469 BGD786469 BPZ786469 BZV786469 CJR786469 CTN786469 DDJ786469 DNF786469 DXB786469 EGX786469 EQT786469 FAP786469 FKL786469 FUH786469 GED786469 GNZ786469 GXV786469 HHR786469 HRN786469 IBJ786469 ILF786469 IVB786469 JEX786469 JOT786469 JYP786469 KIL786469 KSH786469 LCD786469 LLZ786469 LVV786469 MFR786469 MPN786469 MZJ786469 NJF786469 NTB786469 OCX786469 OMT786469 OWP786469 PGL786469 PQH786469 QAD786469 QJZ786469 QTV786469 RDR786469 RNN786469 RXJ786469 SHF786469 SRB786469 TAX786469 TKT786469 TUP786469 UEL786469 UOH786469 UYD786469 VHZ786469 VRV786469 WBR786469 WLN786469 WVJ786469 B852005 IX852005 ST852005 ACP852005 AML852005 AWH852005 BGD852005 BPZ852005 BZV852005 CJR852005 CTN852005 DDJ852005 DNF852005 DXB852005 EGX852005 EQT852005 FAP852005 FKL852005 FUH852005 GED852005 GNZ852005 GXV852005 HHR852005 HRN852005 IBJ852005 ILF852005 IVB852005 JEX852005 JOT852005 JYP852005 KIL852005 KSH852005 LCD852005 LLZ852005 LVV852005 MFR852005 MPN852005 MZJ852005 NJF852005 NTB852005 OCX852005 OMT852005 OWP852005 PGL852005 PQH852005 QAD852005 QJZ852005 QTV852005 RDR852005 RNN852005 RXJ852005 SHF852005 SRB852005 TAX852005 TKT852005 TUP852005 UEL852005 UOH852005 UYD852005 VHZ852005 VRV852005 WBR852005 WLN852005 WVJ852005 B917541 IX917541 ST917541 ACP917541 AML917541 AWH917541 BGD917541 BPZ917541 BZV917541 CJR917541 CTN917541 DDJ917541 DNF917541 DXB917541 EGX917541 EQT917541 FAP917541 FKL917541 FUH917541 GED917541 GNZ917541 GXV917541 HHR917541 HRN917541 IBJ917541 ILF917541 IVB917541 JEX917541 JOT917541 JYP917541 KIL917541 KSH917541 LCD917541 LLZ917541 LVV917541 MFR917541 MPN917541 MZJ917541 NJF917541 NTB917541 OCX917541 OMT917541 OWP917541 PGL917541 PQH917541 QAD917541 QJZ917541 QTV917541 RDR917541 RNN917541 RXJ917541 SHF917541 SRB917541 TAX917541 TKT917541 TUP917541 UEL917541 UOH917541 UYD917541 VHZ917541 VRV917541 WBR917541 WLN917541 WVJ917541 B983077 IX983077 ST983077 ACP983077 AML983077 AWH983077 BGD983077 BPZ983077 BZV983077 CJR983077 CTN983077 DDJ983077 DNF983077 DXB983077 EGX983077 EQT983077 FAP983077 FKL983077 FUH983077 GED983077 GNZ983077 GXV983077 HHR983077 HRN983077 IBJ983077 ILF983077 IVB983077 JEX983077 JOT983077 JYP983077 KIL983077 KSH983077 LCD983077 LLZ983077 LVV983077 MFR983077 MPN983077 MZJ983077 NJF983077 NTB983077 OCX983077 OMT983077 OWP983077 PGL983077 PQH983077 QAD983077 QJZ983077 QTV983077 RDR983077 RNN983077 RXJ983077 SHF983077 SRB983077 TAX983077 TKT983077 TUP983077 UEL983077 UOH983077 UYD983077 VHZ983077 VRV983077 WBR983077 WLN983077 WVJ983077">
      <formula1>8</formula1>
      <formula2>14</formula2>
    </dataValidation>
    <dataValidation type="whole" allowBlank="1" showInputMessage="1" showErrorMessage="1" promptTitle="Число уроков математики в неделю" prompt="Введите количество уроков " sqref="C28 IY28 SU28 ACQ28 AMM28 AWI28 BGE28 BQA28 BZW28 CJS28 CTO28 DDK28 DNG28 DXC28 EGY28 EQU28 FAQ28 FKM28 FUI28 GEE28 GOA28 GXW28 HHS28 HRO28 IBK28 ILG28 IVC28 JEY28 JOU28 JYQ28 KIM28 KSI28 LCE28 LMA28 LVW28 MFS28 MPO28 MZK28 NJG28 NTC28 OCY28 OMU28 OWQ28 PGM28 PQI28 QAE28 QKA28 QTW28 RDS28 RNO28 RXK28 SHG28 SRC28 TAY28 TKU28 TUQ28 UEM28 UOI28 UYE28 VIA28 VRW28 WBS28 WLO28 WVK28 C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C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C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C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C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C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C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C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C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C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C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C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C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C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C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formula1>3</formula1>
      <formula2>6</formula2>
    </dataValidation>
    <dataValidation type="whole" allowBlank="1" showInputMessage="1" showErrorMessage="1" promptTitle="Число учащихся в классе" prompt="Введите количество учащихся в классе" sqref="B23:B24 IX23:IX24 ST23:ST24 ACP23:ACP24 AML23:AML24 AWH23:AWH24 BGD23:BGD24 BPZ23:BPZ24 BZV23:BZV24 CJR23:CJR24 CTN23:CTN24 DDJ23:DDJ24 DNF23:DNF24 DXB23:DXB24 EGX23:EGX24 EQT23:EQT24 FAP23:FAP24 FKL23:FKL24 FUH23:FUH24 GED23:GED24 GNZ23:GNZ24 GXV23:GXV24 HHR23:HHR24 HRN23:HRN24 IBJ23:IBJ24 ILF23:ILF24 IVB23:IVB24 JEX23:JEX24 JOT23:JOT24 JYP23:JYP24 KIL23:KIL24 KSH23:KSH24 LCD23:LCD24 LLZ23:LLZ24 LVV23:LVV24 MFR23:MFR24 MPN23:MPN24 MZJ23:MZJ24 NJF23:NJF24 NTB23:NTB24 OCX23:OCX24 OMT23:OMT24 OWP23:OWP24 PGL23:PGL24 PQH23:PQH24 QAD23:QAD24 QJZ23:QJZ24 QTV23:QTV24 RDR23:RDR24 RNN23:RNN24 RXJ23:RXJ24 SHF23:SHF24 SRB23:SRB24 TAX23:TAX24 TKT23:TKT24 TUP23:TUP24 UEL23:UEL24 UOH23:UOH24 UYD23:UYD24 VHZ23:VHZ24 VRV23:VRV24 WBR23:WBR24 WLN23:WLN24 WVJ23:WVJ24 B65559:B65560 IX65559:IX65560 ST65559:ST65560 ACP65559:ACP65560 AML65559:AML65560 AWH65559:AWH65560 BGD65559:BGD65560 BPZ65559:BPZ65560 BZV65559:BZV65560 CJR65559:CJR65560 CTN65559:CTN65560 DDJ65559:DDJ65560 DNF65559:DNF65560 DXB65559:DXB65560 EGX65559:EGX65560 EQT65559:EQT65560 FAP65559:FAP65560 FKL65559:FKL65560 FUH65559:FUH65560 GED65559:GED65560 GNZ65559:GNZ65560 GXV65559:GXV65560 HHR65559:HHR65560 HRN65559:HRN65560 IBJ65559:IBJ65560 ILF65559:ILF65560 IVB65559:IVB65560 JEX65559:JEX65560 JOT65559:JOT65560 JYP65559:JYP65560 KIL65559:KIL65560 KSH65559:KSH65560 LCD65559:LCD65560 LLZ65559:LLZ65560 LVV65559:LVV65560 MFR65559:MFR65560 MPN65559:MPN65560 MZJ65559:MZJ65560 NJF65559:NJF65560 NTB65559:NTB65560 OCX65559:OCX65560 OMT65559:OMT65560 OWP65559:OWP65560 PGL65559:PGL65560 PQH65559:PQH65560 QAD65559:QAD65560 QJZ65559:QJZ65560 QTV65559:QTV65560 RDR65559:RDR65560 RNN65559:RNN65560 RXJ65559:RXJ65560 SHF65559:SHF65560 SRB65559:SRB65560 TAX65559:TAX65560 TKT65559:TKT65560 TUP65559:TUP65560 UEL65559:UEL65560 UOH65559:UOH65560 UYD65559:UYD65560 VHZ65559:VHZ65560 VRV65559:VRV65560 WBR65559:WBR65560 WLN65559:WLN65560 WVJ65559:WVJ65560 B131095:B131096 IX131095:IX131096 ST131095:ST131096 ACP131095:ACP131096 AML131095:AML131096 AWH131095:AWH131096 BGD131095:BGD131096 BPZ131095:BPZ131096 BZV131095:BZV131096 CJR131095:CJR131096 CTN131095:CTN131096 DDJ131095:DDJ131096 DNF131095:DNF131096 DXB131095:DXB131096 EGX131095:EGX131096 EQT131095:EQT131096 FAP131095:FAP131096 FKL131095:FKL131096 FUH131095:FUH131096 GED131095:GED131096 GNZ131095:GNZ131096 GXV131095:GXV131096 HHR131095:HHR131096 HRN131095:HRN131096 IBJ131095:IBJ131096 ILF131095:ILF131096 IVB131095:IVB131096 JEX131095:JEX131096 JOT131095:JOT131096 JYP131095:JYP131096 KIL131095:KIL131096 KSH131095:KSH131096 LCD131095:LCD131096 LLZ131095:LLZ131096 LVV131095:LVV131096 MFR131095:MFR131096 MPN131095:MPN131096 MZJ131095:MZJ131096 NJF131095:NJF131096 NTB131095:NTB131096 OCX131095:OCX131096 OMT131095:OMT131096 OWP131095:OWP131096 PGL131095:PGL131096 PQH131095:PQH131096 QAD131095:QAD131096 QJZ131095:QJZ131096 QTV131095:QTV131096 RDR131095:RDR131096 RNN131095:RNN131096 RXJ131095:RXJ131096 SHF131095:SHF131096 SRB131095:SRB131096 TAX131095:TAX131096 TKT131095:TKT131096 TUP131095:TUP131096 UEL131095:UEL131096 UOH131095:UOH131096 UYD131095:UYD131096 VHZ131095:VHZ131096 VRV131095:VRV131096 WBR131095:WBR131096 WLN131095:WLN131096 WVJ131095:WVJ131096 B196631:B196632 IX196631:IX196632 ST196631:ST196632 ACP196631:ACP196632 AML196631:AML196632 AWH196631:AWH196632 BGD196631:BGD196632 BPZ196631:BPZ196632 BZV196631:BZV196632 CJR196631:CJR196632 CTN196631:CTN196632 DDJ196631:DDJ196632 DNF196631:DNF196632 DXB196631:DXB196632 EGX196631:EGX196632 EQT196631:EQT196632 FAP196631:FAP196632 FKL196631:FKL196632 FUH196631:FUH196632 GED196631:GED196632 GNZ196631:GNZ196632 GXV196631:GXV196632 HHR196631:HHR196632 HRN196631:HRN196632 IBJ196631:IBJ196632 ILF196631:ILF196632 IVB196631:IVB196632 JEX196631:JEX196632 JOT196631:JOT196632 JYP196631:JYP196632 KIL196631:KIL196632 KSH196631:KSH196632 LCD196631:LCD196632 LLZ196631:LLZ196632 LVV196631:LVV196632 MFR196631:MFR196632 MPN196631:MPN196632 MZJ196631:MZJ196632 NJF196631:NJF196632 NTB196631:NTB196632 OCX196631:OCX196632 OMT196631:OMT196632 OWP196631:OWP196632 PGL196631:PGL196632 PQH196631:PQH196632 QAD196631:QAD196632 QJZ196631:QJZ196632 QTV196631:QTV196632 RDR196631:RDR196632 RNN196631:RNN196632 RXJ196631:RXJ196632 SHF196631:SHF196632 SRB196631:SRB196632 TAX196631:TAX196632 TKT196631:TKT196632 TUP196631:TUP196632 UEL196631:UEL196632 UOH196631:UOH196632 UYD196631:UYD196632 VHZ196631:VHZ196632 VRV196631:VRV196632 WBR196631:WBR196632 WLN196631:WLN196632 WVJ196631:WVJ196632 B262167:B262168 IX262167:IX262168 ST262167:ST262168 ACP262167:ACP262168 AML262167:AML262168 AWH262167:AWH262168 BGD262167:BGD262168 BPZ262167:BPZ262168 BZV262167:BZV262168 CJR262167:CJR262168 CTN262167:CTN262168 DDJ262167:DDJ262168 DNF262167:DNF262168 DXB262167:DXB262168 EGX262167:EGX262168 EQT262167:EQT262168 FAP262167:FAP262168 FKL262167:FKL262168 FUH262167:FUH262168 GED262167:GED262168 GNZ262167:GNZ262168 GXV262167:GXV262168 HHR262167:HHR262168 HRN262167:HRN262168 IBJ262167:IBJ262168 ILF262167:ILF262168 IVB262167:IVB262168 JEX262167:JEX262168 JOT262167:JOT262168 JYP262167:JYP262168 KIL262167:KIL262168 KSH262167:KSH262168 LCD262167:LCD262168 LLZ262167:LLZ262168 LVV262167:LVV262168 MFR262167:MFR262168 MPN262167:MPN262168 MZJ262167:MZJ262168 NJF262167:NJF262168 NTB262167:NTB262168 OCX262167:OCX262168 OMT262167:OMT262168 OWP262167:OWP262168 PGL262167:PGL262168 PQH262167:PQH262168 QAD262167:QAD262168 QJZ262167:QJZ262168 QTV262167:QTV262168 RDR262167:RDR262168 RNN262167:RNN262168 RXJ262167:RXJ262168 SHF262167:SHF262168 SRB262167:SRB262168 TAX262167:TAX262168 TKT262167:TKT262168 TUP262167:TUP262168 UEL262167:UEL262168 UOH262167:UOH262168 UYD262167:UYD262168 VHZ262167:VHZ262168 VRV262167:VRV262168 WBR262167:WBR262168 WLN262167:WLN262168 WVJ262167:WVJ262168 B327703:B327704 IX327703:IX327704 ST327703:ST327704 ACP327703:ACP327704 AML327703:AML327704 AWH327703:AWH327704 BGD327703:BGD327704 BPZ327703:BPZ327704 BZV327703:BZV327704 CJR327703:CJR327704 CTN327703:CTN327704 DDJ327703:DDJ327704 DNF327703:DNF327704 DXB327703:DXB327704 EGX327703:EGX327704 EQT327703:EQT327704 FAP327703:FAP327704 FKL327703:FKL327704 FUH327703:FUH327704 GED327703:GED327704 GNZ327703:GNZ327704 GXV327703:GXV327704 HHR327703:HHR327704 HRN327703:HRN327704 IBJ327703:IBJ327704 ILF327703:ILF327704 IVB327703:IVB327704 JEX327703:JEX327704 JOT327703:JOT327704 JYP327703:JYP327704 KIL327703:KIL327704 KSH327703:KSH327704 LCD327703:LCD327704 LLZ327703:LLZ327704 LVV327703:LVV327704 MFR327703:MFR327704 MPN327703:MPN327704 MZJ327703:MZJ327704 NJF327703:NJF327704 NTB327703:NTB327704 OCX327703:OCX327704 OMT327703:OMT327704 OWP327703:OWP327704 PGL327703:PGL327704 PQH327703:PQH327704 QAD327703:QAD327704 QJZ327703:QJZ327704 QTV327703:QTV327704 RDR327703:RDR327704 RNN327703:RNN327704 RXJ327703:RXJ327704 SHF327703:SHF327704 SRB327703:SRB327704 TAX327703:TAX327704 TKT327703:TKT327704 TUP327703:TUP327704 UEL327703:UEL327704 UOH327703:UOH327704 UYD327703:UYD327704 VHZ327703:VHZ327704 VRV327703:VRV327704 WBR327703:WBR327704 WLN327703:WLN327704 WVJ327703:WVJ327704 B393239:B393240 IX393239:IX393240 ST393239:ST393240 ACP393239:ACP393240 AML393239:AML393240 AWH393239:AWH393240 BGD393239:BGD393240 BPZ393239:BPZ393240 BZV393239:BZV393240 CJR393239:CJR393240 CTN393239:CTN393240 DDJ393239:DDJ393240 DNF393239:DNF393240 DXB393239:DXB393240 EGX393239:EGX393240 EQT393239:EQT393240 FAP393239:FAP393240 FKL393239:FKL393240 FUH393239:FUH393240 GED393239:GED393240 GNZ393239:GNZ393240 GXV393239:GXV393240 HHR393239:HHR393240 HRN393239:HRN393240 IBJ393239:IBJ393240 ILF393239:ILF393240 IVB393239:IVB393240 JEX393239:JEX393240 JOT393239:JOT393240 JYP393239:JYP393240 KIL393239:KIL393240 KSH393239:KSH393240 LCD393239:LCD393240 LLZ393239:LLZ393240 LVV393239:LVV393240 MFR393239:MFR393240 MPN393239:MPN393240 MZJ393239:MZJ393240 NJF393239:NJF393240 NTB393239:NTB393240 OCX393239:OCX393240 OMT393239:OMT393240 OWP393239:OWP393240 PGL393239:PGL393240 PQH393239:PQH393240 QAD393239:QAD393240 QJZ393239:QJZ393240 QTV393239:QTV393240 RDR393239:RDR393240 RNN393239:RNN393240 RXJ393239:RXJ393240 SHF393239:SHF393240 SRB393239:SRB393240 TAX393239:TAX393240 TKT393239:TKT393240 TUP393239:TUP393240 UEL393239:UEL393240 UOH393239:UOH393240 UYD393239:UYD393240 VHZ393239:VHZ393240 VRV393239:VRV393240 WBR393239:WBR393240 WLN393239:WLN393240 WVJ393239:WVJ393240 B458775:B458776 IX458775:IX458776 ST458775:ST458776 ACP458775:ACP458776 AML458775:AML458776 AWH458775:AWH458776 BGD458775:BGD458776 BPZ458775:BPZ458776 BZV458775:BZV458776 CJR458775:CJR458776 CTN458775:CTN458776 DDJ458775:DDJ458776 DNF458775:DNF458776 DXB458775:DXB458776 EGX458775:EGX458776 EQT458775:EQT458776 FAP458775:FAP458776 FKL458775:FKL458776 FUH458775:FUH458776 GED458775:GED458776 GNZ458775:GNZ458776 GXV458775:GXV458776 HHR458775:HHR458776 HRN458775:HRN458776 IBJ458775:IBJ458776 ILF458775:ILF458776 IVB458775:IVB458776 JEX458775:JEX458776 JOT458775:JOT458776 JYP458775:JYP458776 KIL458775:KIL458776 KSH458775:KSH458776 LCD458775:LCD458776 LLZ458775:LLZ458776 LVV458775:LVV458776 MFR458775:MFR458776 MPN458775:MPN458776 MZJ458775:MZJ458776 NJF458775:NJF458776 NTB458775:NTB458776 OCX458775:OCX458776 OMT458775:OMT458776 OWP458775:OWP458776 PGL458775:PGL458776 PQH458775:PQH458776 QAD458775:QAD458776 QJZ458775:QJZ458776 QTV458775:QTV458776 RDR458775:RDR458776 RNN458775:RNN458776 RXJ458775:RXJ458776 SHF458775:SHF458776 SRB458775:SRB458776 TAX458775:TAX458776 TKT458775:TKT458776 TUP458775:TUP458776 UEL458775:UEL458776 UOH458775:UOH458776 UYD458775:UYD458776 VHZ458775:VHZ458776 VRV458775:VRV458776 WBR458775:WBR458776 WLN458775:WLN458776 WVJ458775:WVJ458776 B524311:B524312 IX524311:IX524312 ST524311:ST524312 ACP524311:ACP524312 AML524311:AML524312 AWH524311:AWH524312 BGD524311:BGD524312 BPZ524311:BPZ524312 BZV524311:BZV524312 CJR524311:CJR524312 CTN524311:CTN524312 DDJ524311:DDJ524312 DNF524311:DNF524312 DXB524311:DXB524312 EGX524311:EGX524312 EQT524311:EQT524312 FAP524311:FAP524312 FKL524311:FKL524312 FUH524311:FUH524312 GED524311:GED524312 GNZ524311:GNZ524312 GXV524311:GXV524312 HHR524311:HHR524312 HRN524311:HRN524312 IBJ524311:IBJ524312 ILF524311:ILF524312 IVB524311:IVB524312 JEX524311:JEX524312 JOT524311:JOT524312 JYP524311:JYP524312 KIL524311:KIL524312 KSH524311:KSH524312 LCD524311:LCD524312 LLZ524311:LLZ524312 LVV524311:LVV524312 MFR524311:MFR524312 MPN524311:MPN524312 MZJ524311:MZJ524312 NJF524311:NJF524312 NTB524311:NTB524312 OCX524311:OCX524312 OMT524311:OMT524312 OWP524311:OWP524312 PGL524311:PGL524312 PQH524311:PQH524312 QAD524311:QAD524312 QJZ524311:QJZ524312 QTV524311:QTV524312 RDR524311:RDR524312 RNN524311:RNN524312 RXJ524311:RXJ524312 SHF524311:SHF524312 SRB524311:SRB524312 TAX524311:TAX524312 TKT524311:TKT524312 TUP524311:TUP524312 UEL524311:UEL524312 UOH524311:UOH524312 UYD524311:UYD524312 VHZ524311:VHZ524312 VRV524311:VRV524312 WBR524311:WBR524312 WLN524311:WLN524312 WVJ524311:WVJ524312 B589847:B589848 IX589847:IX589848 ST589847:ST589848 ACP589847:ACP589848 AML589847:AML589848 AWH589847:AWH589848 BGD589847:BGD589848 BPZ589847:BPZ589848 BZV589847:BZV589848 CJR589847:CJR589848 CTN589847:CTN589848 DDJ589847:DDJ589848 DNF589847:DNF589848 DXB589847:DXB589848 EGX589847:EGX589848 EQT589847:EQT589848 FAP589847:FAP589848 FKL589847:FKL589848 FUH589847:FUH589848 GED589847:GED589848 GNZ589847:GNZ589848 GXV589847:GXV589848 HHR589847:HHR589848 HRN589847:HRN589848 IBJ589847:IBJ589848 ILF589847:ILF589848 IVB589847:IVB589848 JEX589847:JEX589848 JOT589847:JOT589848 JYP589847:JYP589848 KIL589847:KIL589848 KSH589847:KSH589848 LCD589847:LCD589848 LLZ589847:LLZ589848 LVV589847:LVV589848 MFR589847:MFR589848 MPN589847:MPN589848 MZJ589847:MZJ589848 NJF589847:NJF589848 NTB589847:NTB589848 OCX589847:OCX589848 OMT589847:OMT589848 OWP589847:OWP589848 PGL589847:PGL589848 PQH589847:PQH589848 QAD589847:QAD589848 QJZ589847:QJZ589848 QTV589847:QTV589848 RDR589847:RDR589848 RNN589847:RNN589848 RXJ589847:RXJ589848 SHF589847:SHF589848 SRB589847:SRB589848 TAX589847:TAX589848 TKT589847:TKT589848 TUP589847:TUP589848 UEL589847:UEL589848 UOH589847:UOH589848 UYD589847:UYD589848 VHZ589847:VHZ589848 VRV589847:VRV589848 WBR589847:WBR589848 WLN589847:WLN589848 WVJ589847:WVJ589848 B655383:B655384 IX655383:IX655384 ST655383:ST655384 ACP655383:ACP655384 AML655383:AML655384 AWH655383:AWH655384 BGD655383:BGD655384 BPZ655383:BPZ655384 BZV655383:BZV655384 CJR655383:CJR655384 CTN655383:CTN655384 DDJ655383:DDJ655384 DNF655383:DNF655384 DXB655383:DXB655384 EGX655383:EGX655384 EQT655383:EQT655384 FAP655383:FAP655384 FKL655383:FKL655384 FUH655383:FUH655384 GED655383:GED655384 GNZ655383:GNZ655384 GXV655383:GXV655384 HHR655383:HHR655384 HRN655383:HRN655384 IBJ655383:IBJ655384 ILF655383:ILF655384 IVB655383:IVB655384 JEX655383:JEX655384 JOT655383:JOT655384 JYP655383:JYP655384 KIL655383:KIL655384 KSH655383:KSH655384 LCD655383:LCD655384 LLZ655383:LLZ655384 LVV655383:LVV655384 MFR655383:MFR655384 MPN655383:MPN655384 MZJ655383:MZJ655384 NJF655383:NJF655384 NTB655383:NTB655384 OCX655383:OCX655384 OMT655383:OMT655384 OWP655383:OWP655384 PGL655383:PGL655384 PQH655383:PQH655384 QAD655383:QAD655384 QJZ655383:QJZ655384 QTV655383:QTV655384 RDR655383:RDR655384 RNN655383:RNN655384 RXJ655383:RXJ655384 SHF655383:SHF655384 SRB655383:SRB655384 TAX655383:TAX655384 TKT655383:TKT655384 TUP655383:TUP655384 UEL655383:UEL655384 UOH655383:UOH655384 UYD655383:UYD655384 VHZ655383:VHZ655384 VRV655383:VRV655384 WBR655383:WBR655384 WLN655383:WLN655384 WVJ655383:WVJ655384 B720919:B720920 IX720919:IX720920 ST720919:ST720920 ACP720919:ACP720920 AML720919:AML720920 AWH720919:AWH720920 BGD720919:BGD720920 BPZ720919:BPZ720920 BZV720919:BZV720920 CJR720919:CJR720920 CTN720919:CTN720920 DDJ720919:DDJ720920 DNF720919:DNF720920 DXB720919:DXB720920 EGX720919:EGX720920 EQT720919:EQT720920 FAP720919:FAP720920 FKL720919:FKL720920 FUH720919:FUH720920 GED720919:GED720920 GNZ720919:GNZ720920 GXV720919:GXV720920 HHR720919:HHR720920 HRN720919:HRN720920 IBJ720919:IBJ720920 ILF720919:ILF720920 IVB720919:IVB720920 JEX720919:JEX720920 JOT720919:JOT720920 JYP720919:JYP720920 KIL720919:KIL720920 KSH720919:KSH720920 LCD720919:LCD720920 LLZ720919:LLZ720920 LVV720919:LVV720920 MFR720919:MFR720920 MPN720919:MPN720920 MZJ720919:MZJ720920 NJF720919:NJF720920 NTB720919:NTB720920 OCX720919:OCX720920 OMT720919:OMT720920 OWP720919:OWP720920 PGL720919:PGL720920 PQH720919:PQH720920 QAD720919:QAD720920 QJZ720919:QJZ720920 QTV720919:QTV720920 RDR720919:RDR720920 RNN720919:RNN720920 RXJ720919:RXJ720920 SHF720919:SHF720920 SRB720919:SRB720920 TAX720919:TAX720920 TKT720919:TKT720920 TUP720919:TUP720920 UEL720919:UEL720920 UOH720919:UOH720920 UYD720919:UYD720920 VHZ720919:VHZ720920 VRV720919:VRV720920 WBR720919:WBR720920 WLN720919:WLN720920 WVJ720919:WVJ720920 B786455:B786456 IX786455:IX786456 ST786455:ST786456 ACP786455:ACP786456 AML786455:AML786456 AWH786455:AWH786456 BGD786455:BGD786456 BPZ786455:BPZ786456 BZV786455:BZV786456 CJR786455:CJR786456 CTN786455:CTN786456 DDJ786455:DDJ786456 DNF786455:DNF786456 DXB786455:DXB786456 EGX786455:EGX786456 EQT786455:EQT786456 FAP786455:FAP786456 FKL786455:FKL786456 FUH786455:FUH786456 GED786455:GED786456 GNZ786455:GNZ786456 GXV786455:GXV786456 HHR786455:HHR786456 HRN786455:HRN786456 IBJ786455:IBJ786456 ILF786455:ILF786456 IVB786455:IVB786456 JEX786455:JEX786456 JOT786455:JOT786456 JYP786455:JYP786456 KIL786455:KIL786456 KSH786455:KSH786456 LCD786455:LCD786456 LLZ786455:LLZ786456 LVV786455:LVV786456 MFR786455:MFR786456 MPN786455:MPN786456 MZJ786455:MZJ786456 NJF786455:NJF786456 NTB786455:NTB786456 OCX786455:OCX786456 OMT786455:OMT786456 OWP786455:OWP786456 PGL786455:PGL786456 PQH786455:PQH786456 QAD786455:QAD786456 QJZ786455:QJZ786456 QTV786455:QTV786456 RDR786455:RDR786456 RNN786455:RNN786456 RXJ786455:RXJ786456 SHF786455:SHF786456 SRB786455:SRB786456 TAX786455:TAX786456 TKT786455:TKT786456 TUP786455:TUP786456 UEL786455:UEL786456 UOH786455:UOH786456 UYD786455:UYD786456 VHZ786455:VHZ786456 VRV786455:VRV786456 WBR786455:WBR786456 WLN786455:WLN786456 WVJ786455:WVJ786456 B851991:B851992 IX851991:IX851992 ST851991:ST851992 ACP851991:ACP851992 AML851991:AML851992 AWH851991:AWH851992 BGD851991:BGD851992 BPZ851991:BPZ851992 BZV851991:BZV851992 CJR851991:CJR851992 CTN851991:CTN851992 DDJ851991:DDJ851992 DNF851991:DNF851992 DXB851991:DXB851992 EGX851991:EGX851992 EQT851991:EQT851992 FAP851991:FAP851992 FKL851991:FKL851992 FUH851991:FUH851992 GED851991:GED851992 GNZ851991:GNZ851992 GXV851991:GXV851992 HHR851991:HHR851992 HRN851991:HRN851992 IBJ851991:IBJ851992 ILF851991:ILF851992 IVB851991:IVB851992 JEX851991:JEX851992 JOT851991:JOT851992 JYP851991:JYP851992 KIL851991:KIL851992 KSH851991:KSH851992 LCD851991:LCD851992 LLZ851991:LLZ851992 LVV851991:LVV851992 MFR851991:MFR851992 MPN851991:MPN851992 MZJ851991:MZJ851992 NJF851991:NJF851992 NTB851991:NTB851992 OCX851991:OCX851992 OMT851991:OMT851992 OWP851991:OWP851992 PGL851991:PGL851992 PQH851991:PQH851992 QAD851991:QAD851992 QJZ851991:QJZ851992 QTV851991:QTV851992 RDR851991:RDR851992 RNN851991:RNN851992 RXJ851991:RXJ851992 SHF851991:SHF851992 SRB851991:SRB851992 TAX851991:TAX851992 TKT851991:TKT851992 TUP851991:TUP851992 UEL851991:UEL851992 UOH851991:UOH851992 UYD851991:UYD851992 VHZ851991:VHZ851992 VRV851991:VRV851992 WBR851991:WBR851992 WLN851991:WLN851992 WVJ851991:WVJ851992 B917527:B917528 IX917527:IX917528 ST917527:ST917528 ACP917527:ACP917528 AML917527:AML917528 AWH917527:AWH917528 BGD917527:BGD917528 BPZ917527:BPZ917528 BZV917527:BZV917528 CJR917527:CJR917528 CTN917527:CTN917528 DDJ917527:DDJ917528 DNF917527:DNF917528 DXB917527:DXB917528 EGX917527:EGX917528 EQT917527:EQT917528 FAP917527:FAP917528 FKL917527:FKL917528 FUH917527:FUH917528 GED917527:GED917528 GNZ917527:GNZ917528 GXV917527:GXV917528 HHR917527:HHR917528 HRN917527:HRN917528 IBJ917527:IBJ917528 ILF917527:ILF917528 IVB917527:IVB917528 JEX917527:JEX917528 JOT917527:JOT917528 JYP917527:JYP917528 KIL917527:KIL917528 KSH917527:KSH917528 LCD917527:LCD917528 LLZ917527:LLZ917528 LVV917527:LVV917528 MFR917527:MFR917528 MPN917527:MPN917528 MZJ917527:MZJ917528 NJF917527:NJF917528 NTB917527:NTB917528 OCX917527:OCX917528 OMT917527:OMT917528 OWP917527:OWP917528 PGL917527:PGL917528 PQH917527:PQH917528 QAD917527:QAD917528 QJZ917527:QJZ917528 QTV917527:QTV917528 RDR917527:RDR917528 RNN917527:RNN917528 RXJ917527:RXJ917528 SHF917527:SHF917528 SRB917527:SRB917528 TAX917527:TAX917528 TKT917527:TKT917528 TUP917527:TUP917528 UEL917527:UEL917528 UOH917527:UOH917528 UYD917527:UYD917528 VHZ917527:VHZ917528 VRV917527:VRV917528 WBR917527:WBR917528 WLN917527:WLN917528 WVJ917527:WVJ917528 B983063:B983064 IX983063:IX983064 ST983063:ST983064 ACP983063:ACP983064 AML983063:AML983064 AWH983063:AWH983064 BGD983063:BGD983064 BPZ983063:BPZ983064 BZV983063:BZV983064 CJR983063:CJR983064 CTN983063:CTN983064 DDJ983063:DDJ983064 DNF983063:DNF983064 DXB983063:DXB983064 EGX983063:EGX983064 EQT983063:EQT983064 FAP983063:FAP983064 FKL983063:FKL983064 FUH983063:FUH983064 GED983063:GED983064 GNZ983063:GNZ983064 GXV983063:GXV983064 HHR983063:HHR983064 HRN983063:HRN983064 IBJ983063:IBJ983064 ILF983063:ILF983064 IVB983063:IVB983064 JEX983063:JEX983064 JOT983063:JOT983064 JYP983063:JYP983064 KIL983063:KIL983064 KSH983063:KSH983064 LCD983063:LCD983064 LLZ983063:LLZ983064 LVV983063:LVV983064 MFR983063:MFR983064 MPN983063:MPN983064 MZJ983063:MZJ983064 NJF983063:NJF983064 NTB983063:NTB983064 OCX983063:OCX983064 OMT983063:OMT983064 OWP983063:OWP983064 PGL983063:PGL983064 PQH983063:PQH983064 QAD983063:QAD983064 QJZ983063:QJZ983064 QTV983063:QTV983064 RDR983063:RDR983064 RNN983063:RNN983064 RXJ983063:RXJ983064 SHF983063:SHF983064 SRB983063:SRB983064 TAX983063:TAX983064 TKT983063:TKT983064 TUP983063:TUP983064 UEL983063:UEL983064 UOH983063:UOH983064 UYD983063:UYD983064 VHZ983063:VHZ983064 VRV983063:VRV983064 WBR983063:WBR983064 WLN983063:WLN983064 WVJ983063:WVJ983064 B20 IX20 ST20 ACP20 AML20 AWH20 BGD20 BPZ20 BZV20 CJR20 CTN20 DDJ20 DNF20 DXB20 EGX20 EQT20 FAP20 FKL20 FUH20 GED20 GNZ20 GXV20 HHR20 HRN20 IBJ20 ILF20 IVB20 JEX20 JOT20 JYP20 KIL20 KSH20 LCD20 LLZ20 LVV20 MFR20 MPN20 MZJ20 NJF20 NTB20 OCX20 OMT20 OWP20 PGL20 PQH20 QAD20 QJZ20 QTV20 RDR20 RNN20 RXJ20 SHF20 SRB20 TAX20 TKT20 TUP20 UEL20 UOH20 UYD20 VHZ20 VRV20 WBR20 WLN20 WVJ20 B65556 IX65556 ST65556 ACP65556 AML65556 AWH65556 BGD65556 BPZ65556 BZV65556 CJR65556 CTN65556 DDJ65556 DNF65556 DXB65556 EGX65556 EQT65556 FAP65556 FKL65556 FUH65556 GED65556 GNZ65556 GXV65556 HHR65556 HRN65556 IBJ65556 ILF65556 IVB65556 JEX65556 JOT65556 JYP65556 KIL65556 KSH65556 LCD65556 LLZ65556 LVV65556 MFR65556 MPN65556 MZJ65556 NJF65556 NTB65556 OCX65556 OMT65556 OWP65556 PGL65556 PQH65556 QAD65556 QJZ65556 QTV65556 RDR65556 RNN65556 RXJ65556 SHF65556 SRB65556 TAX65556 TKT65556 TUP65556 UEL65556 UOH65556 UYD65556 VHZ65556 VRV65556 WBR65556 WLN65556 WVJ65556 B131092 IX131092 ST131092 ACP131092 AML131092 AWH131092 BGD131092 BPZ131092 BZV131092 CJR131092 CTN131092 DDJ131092 DNF131092 DXB131092 EGX131092 EQT131092 FAP131092 FKL131092 FUH131092 GED131092 GNZ131092 GXV131092 HHR131092 HRN131092 IBJ131092 ILF131092 IVB131092 JEX131092 JOT131092 JYP131092 KIL131092 KSH131092 LCD131092 LLZ131092 LVV131092 MFR131092 MPN131092 MZJ131092 NJF131092 NTB131092 OCX131092 OMT131092 OWP131092 PGL131092 PQH131092 QAD131092 QJZ131092 QTV131092 RDR131092 RNN131092 RXJ131092 SHF131092 SRB131092 TAX131092 TKT131092 TUP131092 UEL131092 UOH131092 UYD131092 VHZ131092 VRV131092 WBR131092 WLN131092 WVJ131092 B196628 IX196628 ST196628 ACP196628 AML196628 AWH196628 BGD196628 BPZ196628 BZV196628 CJR196628 CTN196628 DDJ196628 DNF196628 DXB196628 EGX196628 EQT196628 FAP196628 FKL196628 FUH196628 GED196628 GNZ196628 GXV196628 HHR196628 HRN196628 IBJ196628 ILF196628 IVB196628 JEX196628 JOT196628 JYP196628 KIL196628 KSH196628 LCD196628 LLZ196628 LVV196628 MFR196628 MPN196628 MZJ196628 NJF196628 NTB196628 OCX196628 OMT196628 OWP196628 PGL196628 PQH196628 QAD196628 QJZ196628 QTV196628 RDR196628 RNN196628 RXJ196628 SHF196628 SRB196628 TAX196628 TKT196628 TUP196628 UEL196628 UOH196628 UYD196628 VHZ196628 VRV196628 WBR196628 WLN196628 WVJ196628 B262164 IX262164 ST262164 ACP262164 AML262164 AWH262164 BGD262164 BPZ262164 BZV262164 CJR262164 CTN262164 DDJ262164 DNF262164 DXB262164 EGX262164 EQT262164 FAP262164 FKL262164 FUH262164 GED262164 GNZ262164 GXV262164 HHR262164 HRN262164 IBJ262164 ILF262164 IVB262164 JEX262164 JOT262164 JYP262164 KIL262164 KSH262164 LCD262164 LLZ262164 LVV262164 MFR262164 MPN262164 MZJ262164 NJF262164 NTB262164 OCX262164 OMT262164 OWP262164 PGL262164 PQH262164 QAD262164 QJZ262164 QTV262164 RDR262164 RNN262164 RXJ262164 SHF262164 SRB262164 TAX262164 TKT262164 TUP262164 UEL262164 UOH262164 UYD262164 VHZ262164 VRV262164 WBR262164 WLN262164 WVJ262164 B327700 IX327700 ST327700 ACP327700 AML327700 AWH327700 BGD327700 BPZ327700 BZV327700 CJR327700 CTN327700 DDJ327700 DNF327700 DXB327700 EGX327700 EQT327700 FAP327700 FKL327700 FUH327700 GED327700 GNZ327700 GXV327700 HHR327700 HRN327700 IBJ327700 ILF327700 IVB327700 JEX327700 JOT327700 JYP327700 KIL327700 KSH327700 LCD327700 LLZ327700 LVV327700 MFR327700 MPN327700 MZJ327700 NJF327700 NTB327700 OCX327700 OMT327700 OWP327700 PGL327700 PQH327700 QAD327700 QJZ327700 QTV327700 RDR327700 RNN327700 RXJ327700 SHF327700 SRB327700 TAX327700 TKT327700 TUP327700 UEL327700 UOH327700 UYD327700 VHZ327700 VRV327700 WBR327700 WLN327700 WVJ327700 B393236 IX393236 ST393236 ACP393236 AML393236 AWH393236 BGD393236 BPZ393236 BZV393236 CJR393236 CTN393236 DDJ393236 DNF393236 DXB393236 EGX393236 EQT393236 FAP393236 FKL393236 FUH393236 GED393236 GNZ393236 GXV393236 HHR393236 HRN393236 IBJ393236 ILF393236 IVB393236 JEX393236 JOT393236 JYP393236 KIL393236 KSH393236 LCD393236 LLZ393236 LVV393236 MFR393236 MPN393236 MZJ393236 NJF393236 NTB393236 OCX393236 OMT393236 OWP393236 PGL393236 PQH393236 QAD393236 QJZ393236 QTV393236 RDR393236 RNN393236 RXJ393236 SHF393236 SRB393236 TAX393236 TKT393236 TUP393236 UEL393236 UOH393236 UYD393236 VHZ393236 VRV393236 WBR393236 WLN393236 WVJ393236 B458772 IX458772 ST458772 ACP458772 AML458772 AWH458772 BGD458772 BPZ458772 BZV458772 CJR458772 CTN458772 DDJ458772 DNF458772 DXB458772 EGX458772 EQT458772 FAP458772 FKL458772 FUH458772 GED458772 GNZ458772 GXV458772 HHR458772 HRN458772 IBJ458772 ILF458772 IVB458772 JEX458772 JOT458772 JYP458772 KIL458772 KSH458772 LCD458772 LLZ458772 LVV458772 MFR458772 MPN458772 MZJ458772 NJF458772 NTB458772 OCX458772 OMT458772 OWP458772 PGL458772 PQH458772 QAD458772 QJZ458772 QTV458772 RDR458772 RNN458772 RXJ458772 SHF458772 SRB458772 TAX458772 TKT458772 TUP458772 UEL458772 UOH458772 UYD458772 VHZ458772 VRV458772 WBR458772 WLN458772 WVJ458772 B524308 IX524308 ST524308 ACP524308 AML524308 AWH524308 BGD524308 BPZ524308 BZV524308 CJR524308 CTN524308 DDJ524308 DNF524308 DXB524308 EGX524308 EQT524308 FAP524308 FKL524308 FUH524308 GED524308 GNZ524308 GXV524308 HHR524308 HRN524308 IBJ524308 ILF524308 IVB524308 JEX524308 JOT524308 JYP524308 KIL524308 KSH524308 LCD524308 LLZ524308 LVV524308 MFR524308 MPN524308 MZJ524308 NJF524308 NTB524308 OCX524308 OMT524308 OWP524308 PGL524308 PQH524308 QAD524308 QJZ524308 QTV524308 RDR524308 RNN524308 RXJ524308 SHF524308 SRB524308 TAX524308 TKT524308 TUP524308 UEL524308 UOH524308 UYD524308 VHZ524308 VRV524308 WBR524308 WLN524308 WVJ524308 B589844 IX589844 ST589844 ACP589844 AML589844 AWH589844 BGD589844 BPZ589844 BZV589844 CJR589844 CTN589844 DDJ589844 DNF589844 DXB589844 EGX589844 EQT589844 FAP589844 FKL589844 FUH589844 GED589844 GNZ589844 GXV589844 HHR589844 HRN589844 IBJ589844 ILF589844 IVB589844 JEX589844 JOT589844 JYP589844 KIL589844 KSH589844 LCD589844 LLZ589844 LVV589844 MFR589844 MPN589844 MZJ589844 NJF589844 NTB589844 OCX589844 OMT589844 OWP589844 PGL589844 PQH589844 QAD589844 QJZ589844 QTV589844 RDR589844 RNN589844 RXJ589844 SHF589844 SRB589844 TAX589844 TKT589844 TUP589844 UEL589844 UOH589844 UYD589844 VHZ589844 VRV589844 WBR589844 WLN589844 WVJ589844 B655380 IX655380 ST655380 ACP655380 AML655380 AWH655380 BGD655380 BPZ655380 BZV655380 CJR655380 CTN655380 DDJ655380 DNF655380 DXB655380 EGX655380 EQT655380 FAP655380 FKL655380 FUH655380 GED655380 GNZ655380 GXV655380 HHR655380 HRN655380 IBJ655380 ILF655380 IVB655380 JEX655380 JOT655380 JYP655380 KIL655380 KSH655380 LCD655380 LLZ655380 LVV655380 MFR655380 MPN655380 MZJ655380 NJF655380 NTB655380 OCX655380 OMT655380 OWP655380 PGL655380 PQH655380 QAD655380 QJZ655380 QTV655380 RDR655380 RNN655380 RXJ655380 SHF655380 SRB655380 TAX655380 TKT655380 TUP655380 UEL655380 UOH655380 UYD655380 VHZ655380 VRV655380 WBR655380 WLN655380 WVJ655380 B720916 IX720916 ST720916 ACP720916 AML720916 AWH720916 BGD720916 BPZ720916 BZV720916 CJR720916 CTN720916 DDJ720916 DNF720916 DXB720916 EGX720916 EQT720916 FAP720916 FKL720916 FUH720916 GED720916 GNZ720916 GXV720916 HHR720916 HRN720916 IBJ720916 ILF720916 IVB720916 JEX720916 JOT720916 JYP720916 KIL720916 KSH720916 LCD720916 LLZ720916 LVV720916 MFR720916 MPN720916 MZJ720916 NJF720916 NTB720916 OCX720916 OMT720916 OWP720916 PGL720916 PQH720916 QAD720916 QJZ720916 QTV720916 RDR720916 RNN720916 RXJ720916 SHF720916 SRB720916 TAX720916 TKT720916 TUP720916 UEL720916 UOH720916 UYD720916 VHZ720916 VRV720916 WBR720916 WLN720916 WVJ720916 B786452 IX786452 ST786452 ACP786452 AML786452 AWH786452 BGD786452 BPZ786452 BZV786452 CJR786452 CTN786452 DDJ786452 DNF786452 DXB786452 EGX786452 EQT786452 FAP786452 FKL786452 FUH786452 GED786452 GNZ786452 GXV786452 HHR786452 HRN786452 IBJ786452 ILF786452 IVB786452 JEX786452 JOT786452 JYP786452 KIL786452 KSH786452 LCD786452 LLZ786452 LVV786452 MFR786452 MPN786452 MZJ786452 NJF786452 NTB786452 OCX786452 OMT786452 OWP786452 PGL786452 PQH786452 QAD786452 QJZ786452 QTV786452 RDR786452 RNN786452 RXJ786452 SHF786452 SRB786452 TAX786452 TKT786452 TUP786452 UEL786452 UOH786452 UYD786452 VHZ786452 VRV786452 WBR786452 WLN786452 WVJ786452 B851988 IX851988 ST851988 ACP851988 AML851988 AWH851988 BGD851988 BPZ851988 BZV851988 CJR851988 CTN851988 DDJ851988 DNF851988 DXB851988 EGX851988 EQT851988 FAP851988 FKL851988 FUH851988 GED851988 GNZ851988 GXV851988 HHR851988 HRN851988 IBJ851988 ILF851988 IVB851988 JEX851988 JOT851988 JYP851988 KIL851988 KSH851988 LCD851988 LLZ851988 LVV851988 MFR851988 MPN851988 MZJ851988 NJF851988 NTB851988 OCX851988 OMT851988 OWP851988 PGL851988 PQH851988 QAD851988 QJZ851988 QTV851988 RDR851988 RNN851988 RXJ851988 SHF851988 SRB851988 TAX851988 TKT851988 TUP851988 UEL851988 UOH851988 UYD851988 VHZ851988 VRV851988 WBR851988 WLN851988 WVJ851988 B917524 IX917524 ST917524 ACP917524 AML917524 AWH917524 BGD917524 BPZ917524 BZV917524 CJR917524 CTN917524 DDJ917524 DNF917524 DXB917524 EGX917524 EQT917524 FAP917524 FKL917524 FUH917524 GED917524 GNZ917524 GXV917524 HHR917524 HRN917524 IBJ917524 ILF917524 IVB917524 JEX917524 JOT917524 JYP917524 KIL917524 KSH917524 LCD917524 LLZ917524 LVV917524 MFR917524 MPN917524 MZJ917524 NJF917524 NTB917524 OCX917524 OMT917524 OWP917524 PGL917524 PQH917524 QAD917524 QJZ917524 QTV917524 RDR917524 RNN917524 RXJ917524 SHF917524 SRB917524 TAX917524 TKT917524 TUP917524 UEL917524 UOH917524 UYD917524 VHZ917524 VRV917524 WBR917524 WLN917524 WVJ917524 B983060 IX983060 ST983060 ACP983060 AML983060 AWH983060 BGD983060 BPZ983060 BZV983060 CJR983060 CTN983060 DDJ983060 DNF983060 DXB983060 EGX983060 EQT983060 FAP983060 FKL983060 FUH983060 GED983060 GNZ983060 GXV983060 HHR983060 HRN983060 IBJ983060 ILF983060 IVB983060 JEX983060 JOT983060 JYP983060 KIL983060 KSH983060 LCD983060 LLZ983060 LVV983060 MFR983060 MPN983060 MZJ983060 NJF983060 NTB983060 OCX983060 OMT983060 OWP983060 PGL983060 PQH983060 QAD983060 QJZ983060 QTV983060 RDR983060 RNN983060 RXJ983060 SHF983060 SRB983060 TAX983060 TKT983060 TUP983060 UEL983060 UOH983060 UYD983060 VHZ983060 VRV983060 WBR983060 WLN983060 WVJ983060">
      <formula1>1</formula1>
      <formula2>40</formula2>
    </dataValidation>
    <dataValidation type="list" allowBlank="1" showInputMessage="1" showErrorMessage="1" promptTitle="Вид школы" prompt="Укажите вид школы" sqref="WVJ983055:WVN983055 IX15:JB15 ST15:SX15 ACP15:ACT15 AML15:AMP15 AWH15:AWL15 BGD15:BGH15 BPZ15:BQD15 BZV15:BZZ15 CJR15:CJV15 CTN15:CTR15 DDJ15:DDN15 DNF15:DNJ15 DXB15:DXF15 EGX15:EHB15 EQT15:EQX15 FAP15:FAT15 FKL15:FKP15 FUH15:FUL15 GED15:GEH15 GNZ15:GOD15 GXV15:GXZ15 HHR15:HHV15 HRN15:HRR15 IBJ15:IBN15 ILF15:ILJ15 IVB15:IVF15 JEX15:JFB15 JOT15:JOX15 JYP15:JYT15 KIL15:KIP15 KSH15:KSL15 LCD15:LCH15 LLZ15:LMD15 LVV15:LVZ15 MFR15:MFV15 MPN15:MPR15 MZJ15:MZN15 NJF15:NJJ15 NTB15:NTF15 OCX15:ODB15 OMT15:OMX15 OWP15:OWT15 PGL15:PGP15 PQH15:PQL15 QAD15:QAH15 QJZ15:QKD15 QTV15:QTZ15 RDR15:RDV15 RNN15:RNR15 RXJ15:RXN15 SHF15:SHJ15 SRB15:SRF15 TAX15:TBB15 TKT15:TKX15 TUP15:TUT15 UEL15:UEP15 UOH15:UOL15 UYD15:UYH15 VHZ15:VID15 VRV15:VRZ15 WBR15:WBV15 WLN15:WLR15 WVJ15:WVN15 B65551:F65551 IX65551:JB65551 ST65551:SX65551 ACP65551:ACT65551 AML65551:AMP65551 AWH65551:AWL65551 BGD65551:BGH65551 BPZ65551:BQD65551 BZV65551:BZZ65551 CJR65551:CJV65551 CTN65551:CTR65551 DDJ65551:DDN65551 DNF65551:DNJ65551 DXB65551:DXF65551 EGX65551:EHB65551 EQT65551:EQX65551 FAP65551:FAT65551 FKL65551:FKP65551 FUH65551:FUL65551 GED65551:GEH65551 GNZ65551:GOD65551 GXV65551:GXZ65551 HHR65551:HHV65551 HRN65551:HRR65551 IBJ65551:IBN65551 ILF65551:ILJ65551 IVB65551:IVF65551 JEX65551:JFB65551 JOT65551:JOX65551 JYP65551:JYT65551 KIL65551:KIP65551 KSH65551:KSL65551 LCD65551:LCH65551 LLZ65551:LMD65551 LVV65551:LVZ65551 MFR65551:MFV65551 MPN65551:MPR65551 MZJ65551:MZN65551 NJF65551:NJJ65551 NTB65551:NTF65551 OCX65551:ODB65551 OMT65551:OMX65551 OWP65551:OWT65551 PGL65551:PGP65551 PQH65551:PQL65551 QAD65551:QAH65551 QJZ65551:QKD65551 QTV65551:QTZ65551 RDR65551:RDV65551 RNN65551:RNR65551 RXJ65551:RXN65551 SHF65551:SHJ65551 SRB65551:SRF65551 TAX65551:TBB65551 TKT65551:TKX65551 TUP65551:TUT65551 UEL65551:UEP65551 UOH65551:UOL65551 UYD65551:UYH65551 VHZ65551:VID65551 VRV65551:VRZ65551 WBR65551:WBV65551 WLN65551:WLR65551 WVJ65551:WVN65551 B131087:F131087 IX131087:JB131087 ST131087:SX131087 ACP131087:ACT131087 AML131087:AMP131087 AWH131087:AWL131087 BGD131087:BGH131087 BPZ131087:BQD131087 BZV131087:BZZ131087 CJR131087:CJV131087 CTN131087:CTR131087 DDJ131087:DDN131087 DNF131087:DNJ131087 DXB131087:DXF131087 EGX131087:EHB131087 EQT131087:EQX131087 FAP131087:FAT131087 FKL131087:FKP131087 FUH131087:FUL131087 GED131087:GEH131087 GNZ131087:GOD131087 GXV131087:GXZ131087 HHR131087:HHV131087 HRN131087:HRR131087 IBJ131087:IBN131087 ILF131087:ILJ131087 IVB131087:IVF131087 JEX131087:JFB131087 JOT131087:JOX131087 JYP131087:JYT131087 KIL131087:KIP131087 KSH131087:KSL131087 LCD131087:LCH131087 LLZ131087:LMD131087 LVV131087:LVZ131087 MFR131087:MFV131087 MPN131087:MPR131087 MZJ131087:MZN131087 NJF131087:NJJ131087 NTB131087:NTF131087 OCX131087:ODB131087 OMT131087:OMX131087 OWP131087:OWT131087 PGL131087:PGP131087 PQH131087:PQL131087 QAD131087:QAH131087 QJZ131087:QKD131087 QTV131087:QTZ131087 RDR131087:RDV131087 RNN131087:RNR131087 RXJ131087:RXN131087 SHF131087:SHJ131087 SRB131087:SRF131087 TAX131087:TBB131087 TKT131087:TKX131087 TUP131087:TUT131087 UEL131087:UEP131087 UOH131087:UOL131087 UYD131087:UYH131087 VHZ131087:VID131087 VRV131087:VRZ131087 WBR131087:WBV131087 WLN131087:WLR131087 WVJ131087:WVN131087 B196623:F196623 IX196623:JB196623 ST196623:SX196623 ACP196623:ACT196623 AML196623:AMP196623 AWH196623:AWL196623 BGD196623:BGH196623 BPZ196623:BQD196623 BZV196623:BZZ196623 CJR196623:CJV196623 CTN196623:CTR196623 DDJ196623:DDN196623 DNF196623:DNJ196623 DXB196623:DXF196623 EGX196623:EHB196623 EQT196623:EQX196623 FAP196623:FAT196623 FKL196623:FKP196623 FUH196623:FUL196623 GED196623:GEH196623 GNZ196623:GOD196623 GXV196623:GXZ196623 HHR196623:HHV196623 HRN196623:HRR196623 IBJ196623:IBN196623 ILF196623:ILJ196623 IVB196623:IVF196623 JEX196623:JFB196623 JOT196623:JOX196623 JYP196623:JYT196623 KIL196623:KIP196623 KSH196623:KSL196623 LCD196623:LCH196623 LLZ196623:LMD196623 LVV196623:LVZ196623 MFR196623:MFV196623 MPN196623:MPR196623 MZJ196623:MZN196623 NJF196623:NJJ196623 NTB196623:NTF196623 OCX196623:ODB196623 OMT196623:OMX196623 OWP196623:OWT196623 PGL196623:PGP196623 PQH196623:PQL196623 QAD196623:QAH196623 QJZ196623:QKD196623 QTV196623:QTZ196623 RDR196623:RDV196623 RNN196623:RNR196623 RXJ196623:RXN196623 SHF196623:SHJ196623 SRB196623:SRF196623 TAX196623:TBB196623 TKT196623:TKX196623 TUP196623:TUT196623 UEL196623:UEP196623 UOH196623:UOL196623 UYD196623:UYH196623 VHZ196623:VID196623 VRV196623:VRZ196623 WBR196623:WBV196623 WLN196623:WLR196623 WVJ196623:WVN196623 B262159:F262159 IX262159:JB262159 ST262159:SX262159 ACP262159:ACT262159 AML262159:AMP262159 AWH262159:AWL262159 BGD262159:BGH262159 BPZ262159:BQD262159 BZV262159:BZZ262159 CJR262159:CJV262159 CTN262159:CTR262159 DDJ262159:DDN262159 DNF262159:DNJ262159 DXB262159:DXF262159 EGX262159:EHB262159 EQT262159:EQX262159 FAP262159:FAT262159 FKL262159:FKP262159 FUH262159:FUL262159 GED262159:GEH262159 GNZ262159:GOD262159 GXV262159:GXZ262159 HHR262159:HHV262159 HRN262159:HRR262159 IBJ262159:IBN262159 ILF262159:ILJ262159 IVB262159:IVF262159 JEX262159:JFB262159 JOT262159:JOX262159 JYP262159:JYT262159 KIL262159:KIP262159 KSH262159:KSL262159 LCD262159:LCH262159 LLZ262159:LMD262159 LVV262159:LVZ262159 MFR262159:MFV262159 MPN262159:MPR262159 MZJ262159:MZN262159 NJF262159:NJJ262159 NTB262159:NTF262159 OCX262159:ODB262159 OMT262159:OMX262159 OWP262159:OWT262159 PGL262159:PGP262159 PQH262159:PQL262159 QAD262159:QAH262159 QJZ262159:QKD262159 QTV262159:QTZ262159 RDR262159:RDV262159 RNN262159:RNR262159 RXJ262159:RXN262159 SHF262159:SHJ262159 SRB262159:SRF262159 TAX262159:TBB262159 TKT262159:TKX262159 TUP262159:TUT262159 UEL262159:UEP262159 UOH262159:UOL262159 UYD262159:UYH262159 VHZ262159:VID262159 VRV262159:VRZ262159 WBR262159:WBV262159 WLN262159:WLR262159 WVJ262159:WVN262159 B327695:F327695 IX327695:JB327695 ST327695:SX327695 ACP327695:ACT327695 AML327695:AMP327695 AWH327695:AWL327695 BGD327695:BGH327695 BPZ327695:BQD327695 BZV327695:BZZ327695 CJR327695:CJV327695 CTN327695:CTR327695 DDJ327695:DDN327695 DNF327695:DNJ327695 DXB327695:DXF327695 EGX327695:EHB327695 EQT327695:EQX327695 FAP327695:FAT327695 FKL327695:FKP327695 FUH327695:FUL327695 GED327695:GEH327695 GNZ327695:GOD327695 GXV327695:GXZ327695 HHR327695:HHV327695 HRN327695:HRR327695 IBJ327695:IBN327695 ILF327695:ILJ327695 IVB327695:IVF327695 JEX327695:JFB327695 JOT327695:JOX327695 JYP327695:JYT327695 KIL327695:KIP327695 KSH327695:KSL327695 LCD327695:LCH327695 LLZ327695:LMD327695 LVV327695:LVZ327695 MFR327695:MFV327695 MPN327695:MPR327695 MZJ327695:MZN327695 NJF327695:NJJ327695 NTB327695:NTF327695 OCX327695:ODB327695 OMT327695:OMX327695 OWP327695:OWT327695 PGL327695:PGP327695 PQH327695:PQL327695 QAD327695:QAH327695 QJZ327695:QKD327695 QTV327695:QTZ327695 RDR327695:RDV327695 RNN327695:RNR327695 RXJ327695:RXN327695 SHF327695:SHJ327695 SRB327695:SRF327695 TAX327695:TBB327695 TKT327695:TKX327695 TUP327695:TUT327695 UEL327695:UEP327695 UOH327695:UOL327695 UYD327695:UYH327695 VHZ327695:VID327695 VRV327695:VRZ327695 WBR327695:WBV327695 WLN327695:WLR327695 WVJ327695:WVN327695 B393231:F393231 IX393231:JB393231 ST393231:SX393231 ACP393231:ACT393231 AML393231:AMP393231 AWH393231:AWL393231 BGD393231:BGH393231 BPZ393231:BQD393231 BZV393231:BZZ393231 CJR393231:CJV393231 CTN393231:CTR393231 DDJ393231:DDN393231 DNF393231:DNJ393231 DXB393231:DXF393231 EGX393231:EHB393231 EQT393231:EQX393231 FAP393231:FAT393231 FKL393231:FKP393231 FUH393231:FUL393231 GED393231:GEH393231 GNZ393231:GOD393231 GXV393231:GXZ393231 HHR393231:HHV393231 HRN393231:HRR393231 IBJ393231:IBN393231 ILF393231:ILJ393231 IVB393231:IVF393231 JEX393231:JFB393231 JOT393231:JOX393231 JYP393231:JYT393231 KIL393231:KIP393231 KSH393231:KSL393231 LCD393231:LCH393231 LLZ393231:LMD393231 LVV393231:LVZ393231 MFR393231:MFV393231 MPN393231:MPR393231 MZJ393231:MZN393231 NJF393231:NJJ393231 NTB393231:NTF393231 OCX393231:ODB393231 OMT393231:OMX393231 OWP393231:OWT393231 PGL393231:PGP393231 PQH393231:PQL393231 QAD393231:QAH393231 QJZ393231:QKD393231 QTV393231:QTZ393231 RDR393231:RDV393231 RNN393231:RNR393231 RXJ393231:RXN393231 SHF393231:SHJ393231 SRB393231:SRF393231 TAX393231:TBB393231 TKT393231:TKX393231 TUP393231:TUT393231 UEL393231:UEP393231 UOH393231:UOL393231 UYD393231:UYH393231 VHZ393231:VID393231 VRV393231:VRZ393231 WBR393231:WBV393231 WLN393231:WLR393231 WVJ393231:WVN393231 B458767:F458767 IX458767:JB458767 ST458767:SX458767 ACP458767:ACT458767 AML458767:AMP458767 AWH458767:AWL458767 BGD458767:BGH458767 BPZ458767:BQD458767 BZV458767:BZZ458767 CJR458767:CJV458767 CTN458767:CTR458767 DDJ458767:DDN458767 DNF458767:DNJ458767 DXB458767:DXF458767 EGX458767:EHB458767 EQT458767:EQX458767 FAP458767:FAT458767 FKL458767:FKP458767 FUH458767:FUL458767 GED458767:GEH458767 GNZ458767:GOD458767 GXV458767:GXZ458767 HHR458767:HHV458767 HRN458767:HRR458767 IBJ458767:IBN458767 ILF458767:ILJ458767 IVB458767:IVF458767 JEX458767:JFB458767 JOT458767:JOX458767 JYP458767:JYT458767 KIL458767:KIP458767 KSH458767:KSL458767 LCD458767:LCH458767 LLZ458767:LMD458767 LVV458767:LVZ458767 MFR458767:MFV458767 MPN458767:MPR458767 MZJ458767:MZN458767 NJF458767:NJJ458767 NTB458767:NTF458767 OCX458767:ODB458767 OMT458767:OMX458767 OWP458767:OWT458767 PGL458767:PGP458767 PQH458767:PQL458767 QAD458767:QAH458767 QJZ458767:QKD458767 QTV458767:QTZ458767 RDR458767:RDV458767 RNN458767:RNR458767 RXJ458767:RXN458767 SHF458767:SHJ458767 SRB458767:SRF458767 TAX458767:TBB458767 TKT458767:TKX458767 TUP458767:TUT458767 UEL458767:UEP458767 UOH458767:UOL458767 UYD458767:UYH458767 VHZ458767:VID458767 VRV458767:VRZ458767 WBR458767:WBV458767 WLN458767:WLR458767 WVJ458767:WVN458767 B524303:F524303 IX524303:JB524303 ST524303:SX524303 ACP524303:ACT524303 AML524303:AMP524303 AWH524303:AWL524303 BGD524303:BGH524303 BPZ524303:BQD524303 BZV524303:BZZ524303 CJR524303:CJV524303 CTN524303:CTR524303 DDJ524303:DDN524303 DNF524303:DNJ524303 DXB524303:DXF524303 EGX524303:EHB524303 EQT524303:EQX524303 FAP524303:FAT524303 FKL524303:FKP524303 FUH524303:FUL524303 GED524303:GEH524303 GNZ524303:GOD524303 GXV524303:GXZ524303 HHR524303:HHV524303 HRN524303:HRR524303 IBJ524303:IBN524303 ILF524303:ILJ524303 IVB524303:IVF524303 JEX524303:JFB524303 JOT524303:JOX524303 JYP524303:JYT524303 KIL524303:KIP524303 KSH524303:KSL524303 LCD524303:LCH524303 LLZ524303:LMD524303 LVV524303:LVZ524303 MFR524303:MFV524303 MPN524303:MPR524303 MZJ524303:MZN524303 NJF524303:NJJ524303 NTB524303:NTF524303 OCX524303:ODB524303 OMT524303:OMX524303 OWP524303:OWT524303 PGL524303:PGP524303 PQH524303:PQL524303 QAD524303:QAH524303 QJZ524303:QKD524303 QTV524303:QTZ524303 RDR524303:RDV524303 RNN524303:RNR524303 RXJ524303:RXN524303 SHF524303:SHJ524303 SRB524303:SRF524303 TAX524303:TBB524303 TKT524303:TKX524303 TUP524303:TUT524303 UEL524303:UEP524303 UOH524303:UOL524303 UYD524303:UYH524303 VHZ524303:VID524303 VRV524303:VRZ524303 WBR524303:WBV524303 WLN524303:WLR524303 WVJ524303:WVN524303 B589839:F589839 IX589839:JB589839 ST589839:SX589839 ACP589839:ACT589839 AML589839:AMP589839 AWH589839:AWL589839 BGD589839:BGH589839 BPZ589839:BQD589839 BZV589839:BZZ589839 CJR589839:CJV589839 CTN589839:CTR589839 DDJ589839:DDN589839 DNF589839:DNJ589839 DXB589839:DXF589839 EGX589839:EHB589839 EQT589839:EQX589839 FAP589839:FAT589839 FKL589839:FKP589839 FUH589839:FUL589839 GED589839:GEH589839 GNZ589839:GOD589839 GXV589839:GXZ589839 HHR589839:HHV589839 HRN589839:HRR589839 IBJ589839:IBN589839 ILF589839:ILJ589839 IVB589839:IVF589839 JEX589839:JFB589839 JOT589839:JOX589839 JYP589839:JYT589839 KIL589839:KIP589839 KSH589839:KSL589839 LCD589839:LCH589839 LLZ589839:LMD589839 LVV589839:LVZ589839 MFR589839:MFV589839 MPN589839:MPR589839 MZJ589839:MZN589839 NJF589839:NJJ589839 NTB589839:NTF589839 OCX589839:ODB589839 OMT589839:OMX589839 OWP589839:OWT589839 PGL589839:PGP589839 PQH589839:PQL589839 QAD589839:QAH589839 QJZ589839:QKD589839 QTV589839:QTZ589839 RDR589839:RDV589839 RNN589839:RNR589839 RXJ589839:RXN589839 SHF589839:SHJ589839 SRB589839:SRF589839 TAX589839:TBB589839 TKT589839:TKX589839 TUP589839:TUT589839 UEL589839:UEP589839 UOH589839:UOL589839 UYD589839:UYH589839 VHZ589839:VID589839 VRV589839:VRZ589839 WBR589839:WBV589839 WLN589839:WLR589839 WVJ589839:WVN589839 B655375:F655375 IX655375:JB655375 ST655375:SX655375 ACP655375:ACT655375 AML655375:AMP655375 AWH655375:AWL655375 BGD655375:BGH655375 BPZ655375:BQD655375 BZV655375:BZZ655375 CJR655375:CJV655375 CTN655375:CTR655375 DDJ655375:DDN655375 DNF655375:DNJ655375 DXB655375:DXF655375 EGX655375:EHB655375 EQT655375:EQX655375 FAP655375:FAT655375 FKL655375:FKP655375 FUH655375:FUL655375 GED655375:GEH655375 GNZ655375:GOD655375 GXV655375:GXZ655375 HHR655375:HHV655375 HRN655375:HRR655375 IBJ655375:IBN655375 ILF655375:ILJ655375 IVB655375:IVF655375 JEX655375:JFB655375 JOT655375:JOX655375 JYP655375:JYT655375 KIL655375:KIP655375 KSH655375:KSL655375 LCD655375:LCH655375 LLZ655375:LMD655375 LVV655375:LVZ655375 MFR655375:MFV655375 MPN655375:MPR655375 MZJ655375:MZN655375 NJF655375:NJJ655375 NTB655375:NTF655375 OCX655375:ODB655375 OMT655375:OMX655375 OWP655375:OWT655375 PGL655375:PGP655375 PQH655375:PQL655375 QAD655375:QAH655375 QJZ655375:QKD655375 QTV655375:QTZ655375 RDR655375:RDV655375 RNN655375:RNR655375 RXJ655375:RXN655375 SHF655375:SHJ655375 SRB655375:SRF655375 TAX655375:TBB655375 TKT655375:TKX655375 TUP655375:TUT655375 UEL655375:UEP655375 UOH655375:UOL655375 UYD655375:UYH655375 VHZ655375:VID655375 VRV655375:VRZ655375 WBR655375:WBV655375 WLN655375:WLR655375 WVJ655375:WVN655375 B720911:F720911 IX720911:JB720911 ST720911:SX720911 ACP720911:ACT720911 AML720911:AMP720911 AWH720911:AWL720911 BGD720911:BGH720911 BPZ720911:BQD720911 BZV720911:BZZ720911 CJR720911:CJV720911 CTN720911:CTR720911 DDJ720911:DDN720911 DNF720911:DNJ720911 DXB720911:DXF720911 EGX720911:EHB720911 EQT720911:EQX720911 FAP720911:FAT720911 FKL720911:FKP720911 FUH720911:FUL720911 GED720911:GEH720911 GNZ720911:GOD720911 GXV720911:GXZ720911 HHR720911:HHV720911 HRN720911:HRR720911 IBJ720911:IBN720911 ILF720911:ILJ720911 IVB720911:IVF720911 JEX720911:JFB720911 JOT720911:JOX720911 JYP720911:JYT720911 KIL720911:KIP720911 KSH720911:KSL720911 LCD720911:LCH720911 LLZ720911:LMD720911 LVV720911:LVZ720911 MFR720911:MFV720911 MPN720911:MPR720911 MZJ720911:MZN720911 NJF720911:NJJ720911 NTB720911:NTF720911 OCX720911:ODB720911 OMT720911:OMX720911 OWP720911:OWT720911 PGL720911:PGP720911 PQH720911:PQL720911 QAD720911:QAH720911 QJZ720911:QKD720911 QTV720911:QTZ720911 RDR720911:RDV720911 RNN720911:RNR720911 RXJ720911:RXN720911 SHF720911:SHJ720911 SRB720911:SRF720911 TAX720911:TBB720911 TKT720911:TKX720911 TUP720911:TUT720911 UEL720911:UEP720911 UOH720911:UOL720911 UYD720911:UYH720911 VHZ720911:VID720911 VRV720911:VRZ720911 WBR720911:WBV720911 WLN720911:WLR720911 WVJ720911:WVN720911 B786447:F786447 IX786447:JB786447 ST786447:SX786447 ACP786447:ACT786447 AML786447:AMP786447 AWH786447:AWL786447 BGD786447:BGH786447 BPZ786447:BQD786447 BZV786447:BZZ786447 CJR786447:CJV786447 CTN786447:CTR786447 DDJ786447:DDN786447 DNF786447:DNJ786447 DXB786447:DXF786447 EGX786447:EHB786447 EQT786447:EQX786447 FAP786447:FAT786447 FKL786447:FKP786447 FUH786447:FUL786447 GED786447:GEH786447 GNZ786447:GOD786447 GXV786447:GXZ786447 HHR786447:HHV786447 HRN786447:HRR786447 IBJ786447:IBN786447 ILF786447:ILJ786447 IVB786447:IVF786447 JEX786447:JFB786447 JOT786447:JOX786447 JYP786447:JYT786447 KIL786447:KIP786447 KSH786447:KSL786447 LCD786447:LCH786447 LLZ786447:LMD786447 LVV786447:LVZ786447 MFR786447:MFV786447 MPN786447:MPR786447 MZJ786447:MZN786447 NJF786447:NJJ786447 NTB786447:NTF786447 OCX786447:ODB786447 OMT786447:OMX786447 OWP786447:OWT786447 PGL786447:PGP786447 PQH786447:PQL786447 QAD786447:QAH786447 QJZ786447:QKD786447 QTV786447:QTZ786447 RDR786447:RDV786447 RNN786447:RNR786447 RXJ786447:RXN786447 SHF786447:SHJ786447 SRB786447:SRF786447 TAX786447:TBB786447 TKT786447:TKX786447 TUP786447:TUT786447 UEL786447:UEP786447 UOH786447:UOL786447 UYD786447:UYH786447 VHZ786447:VID786447 VRV786447:VRZ786447 WBR786447:WBV786447 WLN786447:WLR786447 WVJ786447:WVN786447 B851983:F851983 IX851983:JB851983 ST851983:SX851983 ACP851983:ACT851983 AML851983:AMP851983 AWH851983:AWL851983 BGD851983:BGH851983 BPZ851983:BQD851983 BZV851983:BZZ851983 CJR851983:CJV851983 CTN851983:CTR851983 DDJ851983:DDN851983 DNF851983:DNJ851983 DXB851983:DXF851983 EGX851983:EHB851983 EQT851983:EQX851983 FAP851983:FAT851983 FKL851983:FKP851983 FUH851983:FUL851983 GED851983:GEH851983 GNZ851983:GOD851983 GXV851983:GXZ851983 HHR851983:HHV851983 HRN851983:HRR851983 IBJ851983:IBN851983 ILF851983:ILJ851983 IVB851983:IVF851983 JEX851983:JFB851983 JOT851983:JOX851983 JYP851983:JYT851983 KIL851983:KIP851983 KSH851983:KSL851983 LCD851983:LCH851983 LLZ851983:LMD851983 LVV851983:LVZ851983 MFR851983:MFV851983 MPN851983:MPR851983 MZJ851983:MZN851983 NJF851983:NJJ851983 NTB851983:NTF851983 OCX851983:ODB851983 OMT851983:OMX851983 OWP851983:OWT851983 PGL851983:PGP851983 PQH851983:PQL851983 QAD851983:QAH851983 QJZ851983:QKD851983 QTV851983:QTZ851983 RDR851983:RDV851983 RNN851983:RNR851983 RXJ851983:RXN851983 SHF851983:SHJ851983 SRB851983:SRF851983 TAX851983:TBB851983 TKT851983:TKX851983 TUP851983:TUT851983 UEL851983:UEP851983 UOH851983:UOL851983 UYD851983:UYH851983 VHZ851983:VID851983 VRV851983:VRZ851983 WBR851983:WBV851983 WLN851983:WLR851983 WVJ851983:WVN851983 B917519:F917519 IX917519:JB917519 ST917519:SX917519 ACP917519:ACT917519 AML917519:AMP917519 AWH917519:AWL917519 BGD917519:BGH917519 BPZ917519:BQD917519 BZV917519:BZZ917519 CJR917519:CJV917519 CTN917519:CTR917519 DDJ917519:DDN917519 DNF917519:DNJ917519 DXB917519:DXF917519 EGX917519:EHB917519 EQT917519:EQX917519 FAP917519:FAT917519 FKL917519:FKP917519 FUH917519:FUL917519 GED917519:GEH917519 GNZ917519:GOD917519 GXV917519:GXZ917519 HHR917519:HHV917519 HRN917519:HRR917519 IBJ917519:IBN917519 ILF917519:ILJ917519 IVB917519:IVF917519 JEX917519:JFB917519 JOT917519:JOX917519 JYP917519:JYT917519 KIL917519:KIP917519 KSH917519:KSL917519 LCD917519:LCH917519 LLZ917519:LMD917519 LVV917519:LVZ917519 MFR917519:MFV917519 MPN917519:MPR917519 MZJ917519:MZN917519 NJF917519:NJJ917519 NTB917519:NTF917519 OCX917519:ODB917519 OMT917519:OMX917519 OWP917519:OWT917519 PGL917519:PGP917519 PQH917519:PQL917519 QAD917519:QAH917519 QJZ917519:QKD917519 QTV917519:QTZ917519 RDR917519:RDV917519 RNN917519:RNR917519 RXJ917519:RXN917519 SHF917519:SHJ917519 SRB917519:SRF917519 TAX917519:TBB917519 TKT917519:TKX917519 TUP917519:TUT917519 UEL917519:UEP917519 UOH917519:UOL917519 UYD917519:UYH917519 VHZ917519:VID917519 VRV917519:VRZ917519 WBR917519:WBV917519 WLN917519:WLR917519 WVJ917519:WVN917519 B983055:F983055 IX983055:JB983055 ST983055:SX983055 ACP983055:ACT983055 AML983055:AMP983055 AWH983055:AWL983055 BGD983055:BGH983055 BPZ983055:BQD983055 BZV983055:BZZ983055 CJR983055:CJV983055 CTN983055:CTR983055 DDJ983055:DDN983055 DNF983055:DNJ983055 DXB983055:DXF983055 EGX983055:EHB983055 EQT983055:EQX983055 FAP983055:FAT983055 FKL983055:FKP983055 FUH983055:FUL983055 GED983055:GEH983055 GNZ983055:GOD983055 GXV983055:GXZ983055 HHR983055:HHV983055 HRN983055:HRR983055 IBJ983055:IBN983055 ILF983055:ILJ983055 IVB983055:IVF983055 JEX983055:JFB983055 JOT983055:JOX983055 JYP983055:JYT983055 KIL983055:KIP983055 KSH983055:KSL983055 LCD983055:LCH983055 LLZ983055:LMD983055 LVV983055:LVZ983055 MFR983055:MFV983055 MPN983055:MPR983055 MZJ983055:MZN983055 NJF983055:NJJ983055 NTB983055:NTF983055 OCX983055:ODB983055 OMT983055:OMX983055 OWP983055:OWT983055 PGL983055:PGP983055 PQH983055:PQL983055 QAD983055:QAH983055 QJZ983055:QKD983055 QTV983055:QTZ983055 RDR983055:RDV983055 RNN983055:RNR983055 RXJ983055:RXN983055 SHF983055:SHJ983055 SRB983055:SRF983055 TAX983055:TBB983055 TKT983055:TKX983055 TUP983055:TUT983055 UEL983055:UEP983055 UOH983055:UOL983055 UYD983055:UYH983055 VHZ983055:VID983055 VRV983055:VRZ983055 WBR983055:WBV983055 WLN983055:WLR983055">
      <formula1>$A$21:$A$28</formula1>
    </dataValidation>
    <dataValidation type="whole" allowBlank="1" showInputMessage="1" showErrorMessage="1" prompt="Введите количество уроков " sqref="B27">
      <formula1>1</formula1>
      <formula2>10</formula2>
    </dataValidation>
    <dataValidation type="list" allowBlank="1" showInputMessage="1" showErrorMessage="1" promptTitle="Тип школы" prompt="Укажите тип школы" sqref="B11">
      <formula1>"начальная, основная, средняя"</formula1>
    </dataValidation>
    <dataValidation allowBlank="1" showErrorMessage="1" sqref="B7:F7"/>
  </dataValidations>
  <pageMargins left="0.35433070866141736" right="0.35433070866141736" top="1.0536458333333334" bottom="0.59055118110236227" header="0.51181102362204722" footer="0.51181102362204722"/>
  <pageSetup paperSize="9" scale="83" fitToHeight="0" orientation="portrait" r:id="rId1"/>
  <headerFooter alignWithMargins="0">
    <oddHeader>&amp;CКГБУ "Региональный центр оценки качества образования"</oddHeader>
  </headerFooter>
  <extLst>
    <ext xmlns:x14="http://schemas.microsoft.com/office/spreadsheetml/2009/9/main" uri="{CCE6A557-97BC-4b89-ADB6-D9C93CAAB3DF}">
      <x14:dataValidations xmlns:xm="http://schemas.microsoft.com/office/excel/2006/main" xWindow="366" yWindow="663" count="2">
        <x14:dataValidation type="list" allowBlank="1" showInputMessage="1" showErrorMessage="1" promptTitle="Вид школы" prompt="Укажите вид школы">
          <x14:formula1>
            <xm:f>Рабочий!$A$28:$A$35</xm:f>
          </x14:formula1>
          <xm:sqref>B15:F15</xm:sqref>
        </x14:dataValidation>
        <x14:dataValidation type="list" allowBlank="1" showInputMessage="1" showErrorMessage="1" promptTitle="Ваша категория" prompt="Высшая, Первая, Вторая, Соответствие должности; Не имею">
          <x14:formula1>
            <xm:f>Рабочий!$A$37:$A$42</xm:f>
          </x14:formula1>
          <xm:sqref>B40</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dimension ref="A1:K42"/>
  <sheetViews>
    <sheetView workbookViewId="0">
      <selection activeCell="B3" sqref="B3"/>
    </sheetView>
  </sheetViews>
  <sheetFormatPr defaultRowHeight="12.75" x14ac:dyDescent="0.2"/>
  <cols>
    <col min="1" max="1" width="10.5703125" customWidth="1"/>
    <col min="2" max="3" width="9.140625" style="144"/>
  </cols>
  <sheetData>
    <row r="1" spans="1:11" x14ac:dyDescent="0.2">
      <c r="A1">
        <f>Ответы_учащихся!A23</f>
        <v>0</v>
      </c>
      <c r="B1" s="218" t="s">
        <v>104</v>
      </c>
    </row>
    <row r="2" spans="1:11" s="114" customFormat="1" ht="51" x14ac:dyDescent="0.2">
      <c r="A2" s="114" t="s">
        <v>63</v>
      </c>
      <c r="B2" s="181" t="s">
        <v>114</v>
      </c>
      <c r="C2" s="181"/>
      <c r="D2" s="114" t="s">
        <v>115</v>
      </c>
    </row>
    <row r="3" spans="1:11" x14ac:dyDescent="0.2">
      <c r="A3" t="str">
        <f>IF(Ответы_учащихся!D25&lt;&gt;"УЧЕНИК НЕ ВЫПОЛНЯЛ РАБОТУ",Ответы_учащихся!C25,"")</f>
        <v/>
      </c>
      <c r="B3" s="144" t="str">
        <f>Ответы_учащихся!AX25</f>
        <v/>
      </c>
      <c r="C3" s="144" t="str">
        <f>IFERROR(100%-B3,"")</f>
        <v/>
      </c>
      <c r="D3" s="149" t="str">
        <f>Ответы_учащихся!AZ25</f>
        <v/>
      </c>
      <c r="E3" s="182" t="str">
        <f>IFERROR(100%-D3,"")</f>
        <v/>
      </c>
      <c r="F3" s="144">
        <v>0.5</v>
      </c>
    </row>
    <row r="4" spans="1:11" x14ac:dyDescent="0.2">
      <c r="A4" t="str">
        <f>IF(Ответы_учащихся!D26&lt;&gt;"УЧЕНИК НЕ ВЫПОЛНЯЛ РАБОТУ",Ответы_учащихся!C26,"")</f>
        <v/>
      </c>
      <c r="B4" s="144" t="str">
        <f>Ответы_учащихся!AX26</f>
        <v/>
      </c>
      <c r="C4" s="144" t="str">
        <f t="shared" ref="C4:C42" si="0">IFERROR(100%-B4,"")</f>
        <v/>
      </c>
      <c r="D4" s="149" t="str">
        <f>Ответы_учащихся!AZ26</f>
        <v/>
      </c>
      <c r="E4" s="182" t="str">
        <f t="shared" ref="E4:E42" si="1">IFERROR(100%-D4,"")</f>
        <v/>
      </c>
      <c r="F4" s="144">
        <v>0.5</v>
      </c>
    </row>
    <row r="5" spans="1:11" x14ac:dyDescent="0.2">
      <c r="A5" t="str">
        <f>IF(Ответы_учащихся!D27&lt;&gt;"УЧЕНИК НЕ ВЫПОЛНЯЛ РАБОТУ",Ответы_учащихся!C27,"")</f>
        <v/>
      </c>
      <c r="B5" s="144" t="str">
        <f>Ответы_учащихся!AX27</f>
        <v/>
      </c>
      <c r="C5" s="144" t="str">
        <f t="shared" si="0"/>
        <v/>
      </c>
      <c r="D5" s="149" t="str">
        <f>Ответы_учащихся!AZ27</f>
        <v/>
      </c>
      <c r="E5" s="182" t="str">
        <f t="shared" si="1"/>
        <v/>
      </c>
      <c r="F5" s="144">
        <v>0.5</v>
      </c>
      <c r="K5" t="s">
        <v>101</v>
      </c>
    </row>
    <row r="6" spans="1:11" x14ac:dyDescent="0.2">
      <c r="A6" t="str">
        <f>IF(Ответы_учащихся!D28&lt;&gt;"УЧЕНИК НЕ ВЫПОЛНЯЛ РАБОТУ",Ответы_учащихся!C28,"")</f>
        <v/>
      </c>
      <c r="B6" s="144" t="str">
        <f>Ответы_учащихся!AX28</f>
        <v/>
      </c>
      <c r="C6" s="144" t="str">
        <f t="shared" si="0"/>
        <v/>
      </c>
      <c r="D6" s="149" t="str">
        <f>Ответы_учащихся!AZ28</f>
        <v/>
      </c>
      <c r="E6" s="182" t="str">
        <f t="shared" si="1"/>
        <v/>
      </c>
      <c r="F6" s="144">
        <v>0.5</v>
      </c>
    </row>
    <row r="7" spans="1:11" x14ac:dyDescent="0.2">
      <c r="A7" t="str">
        <f>IF(Ответы_учащихся!D29&lt;&gt;"УЧЕНИК НЕ ВЫПОЛНЯЛ РАБОТУ",Ответы_учащихся!C29,"")</f>
        <v/>
      </c>
      <c r="B7" s="144" t="str">
        <f>Ответы_учащихся!AX29</f>
        <v/>
      </c>
      <c r="C7" s="144" t="str">
        <f t="shared" si="0"/>
        <v/>
      </c>
      <c r="D7" s="149" t="str">
        <f>Ответы_учащихся!AZ29</f>
        <v/>
      </c>
      <c r="E7" s="182" t="str">
        <f t="shared" si="1"/>
        <v/>
      </c>
      <c r="F7" s="144">
        <v>0.5</v>
      </c>
    </row>
    <row r="8" spans="1:11" x14ac:dyDescent="0.2">
      <c r="A8" t="str">
        <f>IF(Ответы_учащихся!D30&lt;&gt;"УЧЕНИК НЕ ВЫПОЛНЯЛ РАБОТУ",Ответы_учащихся!C30,"")</f>
        <v/>
      </c>
      <c r="B8" s="144" t="str">
        <f>Ответы_учащихся!AX30</f>
        <v/>
      </c>
      <c r="C8" s="144" t="str">
        <f t="shared" si="0"/>
        <v/>
      </c>
      <c r="D8" s="149" t="str">
        <f>Ответы_учащихся!AZ30</f>
        <v/>
      </c>
      <c r="E8" s="182" t="str">
        <f t="shared" si="1"/>
        <v/>
      </c>
      <c r="F8" s="144">
        <v>0.5</v>
      </c>
    </row>
    <row r="9" spans="1:11" x14ac:dyDescent="0.2">
      <c r="A9" t="str">
        <f>IF(Ответы_учащихся!D31&lt;&gt;"УЧЕНИК НЕ ВЫПОЛНЯЛ РАБОТУ",Ответы_учащихся!C31,"")</f>
        <v/>
      </c>
      <c r="B9" s="144" t="str">
        <f>Ответы_учащихся!AX31</f>
        <v/>
      </c>
      <c r="C9" s="144" t="str">
        <f t="shared" si="0"/>
        <v/>
      </c>
      <c r="D9" s="149" t="str">
        <f>Ответы_учащихся!AZ31</f>
        <v/>
      </c>
      <c r="E9" s="182" t="str">
        <f t="shared" si="1"/>
        <v/>
      </c>
      <c r="F9" s="144">
        <v>0.5</v>
      </c>
    </row>
    <row r="10" spans="1:11" x14ac:dyDescent="0.2">
      <c r="A10" t="str">
        <f>IF(Ответы_учащихся!D32&lt;&gt;"УЧЕНИК НЕ ВЫПОЛНЯЛ РАБОТУ",Ответы_учащихся!C32,"")</f>
        <v/>
      </c>
      <c r="B10" s="144" t="str">
        <f>Ответы_учащихся!AX32</f>
        <v/>
      </c>
      <c r="C10" s="144" t="str">
        <f t="shared" si="0"/>
        <v/>
      </c>
      <c r="D10" s="149" t="str">
        <f>Ответы_учащихся!AZ32</f>
        <v/>
      </c>
      <c r="E10" s="182" t="str">
        <f t="shared" si="1"/>
        <v/>
      </c>
      <c r="F10" s="144">
        <v>0.5</v>
      </c>
    </row>
    <row r="11" spans="1:11" x14ac:dyDescent="0.2">
      <c r="A11" t="str">
        <f>IF(Ответы_учащихся!D33&lt;&gt;"УЧЕНИК НЕ ВЫПОЛНЯЛ РАБОТУ",Ответы_учащихся!C33,"")</f>
        <v/>
      </c>
      <c r="B11" s="144" t="str">
        <f>Ответы_учащихся!AX33</f>
        <v/>
      </c>
      <c r="C11" s="144" t="str">
        <f t="shared" si="0"/>
        <v/>
      </c>
      <c r="D11" s="149" t="str">
        <f>Ответы_учащихся!AZ33</f>
        <v/>
      </c>
      <c r="E11" s="182" t="str">
        <f t="shared" si="1"/>
        <v/>
      </c>
      <c r="F11" s="144">
        <v>0.5</v>
      </c>
    </row>
    <row r="12" spans="1:11" x14ac:dyDescent="0.2">
      <c r="A12" t="str">
        <f>IF(Ответы_учащихся!D34&lt;&gt;"УЧЕНИК НЕ ВЫПОЛНЯЛ РАБОТУ",Ответы_учащихся!C34,"")</f>
        <v/>
      </c>
      <c r="B12" s="144" t="str">
        <f>Ответы_учащихся!AX34</f>
        <v/>
      </c>
      <c r="C12" s="144" t="str">
        <f t="shared" si="0"/>
        <v/>
      </c>
      <c r="D12" s="149" t="str">
        <f>Ответы_учащихся!AZ34</f>
        <v/>
      </c>
      <c r="E12" s="182" t="str">
        <f t="shared" si="1"/>
        <v/>
      </c>
      <c r="F12" s="144">
        <v>0.5</v>
      </c>
    </row>
    <row r="13" spans="1:11" x14ac:dyDescent="0.2">
      <c r="A13" t="str">
        <f>IF(Ответы_учащихся!D35&lt;&gt;"УЧЕНИК НЕ ВЫПОЛНЯЛ РАБОТУ",Ответы_учащихся!C35,"")</f>
        <v/>
      </c>
      <c r="B13" s="144" t="str">
        <f>Ответы_учащихся!AX35</f>
        <v/>
      </c>
      <c r="C13" s="144" t="str">
        <f t="shared" si="0"/>
        <v/>
      </c>
      <c r="D13" s="149" t="str">
        <f>Ответы_учащихся!AZ35</f>
        <v/>
      </c>
      <c r="E13" s="182" t="str">
        <f t="shared" si="1"/>
        <v/>
      </c>
      <c r="F13" s="144">
        <v>0.5</v>
      </c>
    </row>
    <row r="14" spans="1:11" x14ac:dyDescent="0.2">
      <c r="A14" t="str">
        <f>IF(Ответы_учащихся!D36&lt;&gt;"УЧЕНИК НЕ ВЫПОЛНЯЛ РАБОТУ",Ответы_учащихся!C36,"")</f>
        <v/>
      </c>
      <c r="B14" s="144" t="str">
        <f>Ответы_учащихся!AX36</f>
        <v/>
      </c>
      <c r="C14" s="144" t="str">
        <f t="shared" si="0"/>
        <v/>
      </c>
      <c r="D14" s="149" t="str">
        <f>Ответы_учащихся!AZ36</f>
        <v/>
      </c>
      <c r="E14" s="182" t="str">
        <f t="shared" si="1"/>
        <v/>
      </c>
      <c r="F14" s="144">
        <v>0.5</v>
      </c>
    </row>
    <row r="15" spans="1:11" x14ac:dyDescent="0.2">
      <c r="A15" t="str">
        <f>IF(Ответы_учащихся!D37&lt;&gt;"УЧЕНИК НЕ ВЫПОЛНЯЛ РАБОТУ",Ответы_учащихся!C37,"")</f>
        <v/>
      </c>
      <c r="B15" s="144" t="str">
        <f>Ответы_учащихся!AX37</f>
        <v/>
      </c>
      <c r="C15" s="144" t="str">
        <f t="shared" si="0"/>
        <v/>
      </c>
      <c r="D15" s="149" t="str">
        <f>Ответы_учащихся!AZ37</f>
        <v/>
      </c>
      <c r="E15" s="182" t="str">
        <f t="shared" si="1"/>
        <v/>
      </c>
      <c r="F15" s="144">
        <v>0.5</v>
      </c>
    </row>
    <row r="16" spans="1:11" x14ac:dyDescent="0.2">
      <c r="A16" t="str">
        <f>IF(Ответы_учащихся!D38&lt;&gt;"УЧЕНИК НЕ ВЫПОЛНЯЛ РАБОТУ",Ответы_учащихся!C38,"")</f>
        <v/>
      </c>
      <c r="B16" s="144" t="str">
        <f>Ответы_учащихся!AX38</f>
        <v/>
      </c>
      <c r="C16" s="144" t="str">
        <f t="shared" si="0"/>
        <v/>
      </c>
      <c r="D16" s="149" t="str">
        <f>Ответы_учащихся!AZ38</f>
        <v/>
      </c>
      <c r="E16" s="182" t="str">
        <f t="shared" si="1"/>
        <v/>
      </c>
      <c r="F16" s="144">
        <v>0.5</v>
      </c>
    </row>
    <row r="17" spans="1:6" x14ac:dyDescent="0.2">
      <c r="A17" t="str">
        <f>IF(Ответы_учащихся!D39&lt;&gt;"УЧЕНИК НЕ ВЫПОЛНЯЛ РАБОТУ",Ответы_учащихся!C39,"")</f>
        <v/>
      </c>
      <c r="B17" s="144" t="str">
        <f>Ответы_учащихся!AX39</f>
        <v/>
      </c>
      <c r="C17" s="144" t="str">
        <f t="shared" si="0"/>
        <v/>
      </c>
      <c r="D17" s="149" t="str">
        <f>Ответы_учащихся!AZ39</f>
        <v/>
      </c>
      <c r="E17" s="182" t="str">
        <f t="shared" si="1"/>
        <v/>
      </c>
      <c r="F17" s="144">
        <v>0.5</v>
      </c>
    </row>
    <row r="18" spans="1:6" x14ac:dyDescent="0.2">
      <c r="A18" t="str">
        <f>IF(Ответы_учащихся!D40&lt;&gt;"УЧЕНИК НЕ ВЫПОЛНЯЛ РАБОТУ",Ответы_учащихся!C40,"")</f>
        <v/>
      </c>
      <c r="B18" s="144" t="str">
        <f>Ответы_учащихся!AX40</f>
        <v/>
      </c>
      <c r="C18" s="144" t="str">
        <f t="shared" si="0"/>
        <v/>
      </c>
      <c r="D18" s="149" t="str">
        <f>Ответы_учащихся!AZ40</f>
        <v/>
      </c>
      <c r="E18" s="182" t="str">
        <f t="shared" si="1"/>
        <v/>
      </c>
      <c r="F18" s="144">
        <v>0.5</v>
      </c>
    </row>
    <row r="19" spans="1:6" x14ac:dyDescent="0.2">
      <c r="A19" t="str">
        <f>IF(Ответы_учащихся!D41&lt;&gt;"УЧЕНИК НЕ ВЫПОЛНЯЛ РАБОТУ",Ответы_учащихся!C41,"")</f>
        <v/>
      </c>
      <c r="B19" s="144" t="str">
        <f>Ответы_учащихся!AX41</f>
        <v/>
      </c>
      <c r="C19" s="144" t="str">
        <f t="shared" si="0"/>
        <v/>
      </c>
      <c r="D19" s="149" t="str">
        <f>Ответы_учащихся!AZ41</f>
        <v/>
      </c>
      <c r="E19" s="182" t="str">
        <f t="shared" si="1"/>
        <v/>
      </c>
      <c r="F19" s="144">
        <v>0.5</v>
      </c>
    </row>
    <row r="20" spans="1:6" x14ac:dyDescent="0.2">
      <c r="A20" t="str">
        <f>IF(Ответы_учащихся!D42&lt;&gt;"УЧЕНИК НЕ ВЫПОЛНЯЛ РАБОТУ",Ответы_учащихся!C42,"")</f>
        <v/>
      </c>
      <c r="B20" s="144" t="str">
        <f>Ответы_учащихся!AX42</f>
        <v/>
      </c>
      <c r="C20" s="144" t="str">
        <f t="shared" si="0"/>
        <v/>
      </c>
      <c r="D20" s="149" t="str">
        <f>Ответы_учащихся!AZ42</f>
        <v/>
      </c>
      <c r="E20" s="182" t="str">
        <f t="shared" si="1"/>
        <v/>
      </c>
      <c r="F20" s="144">
        <v>0.5</v>
      </c>
    </row>
    <row r="21" spans="1:6" x14ac:dyDescent="0.2">
      <c r="A21" t="str">
        <f>IF(Ответы_учащихся!D43&lt;&gt;"УЧЕНИК НЕ ВЫПОЛНЯЛ РАБОТУ",Ответы_учащихся!C43,"")</f>
        <v/>
      </c>
      <c r="B21" s="144" t="str">
        <f>Ответы_учащихся!AX43</f>
        <v/>
      </c>
      <c r="C21" s="144" t="str">
        <f t="shared" si="0"/>
        <v/>
      </c>
      <c r="D21" s="149" t="str">
        <f>Ответы_учащихся!AZ43</f>
        <v/>
      </c>
      <c r="E21" s="182" t="str">
        <f t="shared" si="1"/>
        <v/>
      </c>
      <c r="F21" s="144">
        <v>0.5</v>
      </c>
    </row>
    <row r="22" spans="1:6" x14ac:dyDescent="0.2">
      <c r="A22" t="str">
        <f>IF(Ответы_учащихся!D44&lt;&gt;"УЧЕНИК НЕ ВЫПОЛНЯЛ РАБОТУ",Ответы_учащихся!C44,"")</f>
        <v/>
      </c>
      <c r="B22" s="144" t="str">
        <f>Ответы_учащихся!AX44</f>
        <v/>
      </c>
      <c r="C22" s="144" t="str">
        <f t="shared" si="0"/>
        <v/>
      </c>
      <c r="D22" s="149" t="str">
        <f>Ответы_учащихся!AZ44</f>
        <v/>
      </c>
      <c r="E22" s="182" t="str">
        <f t="shared" si="1"/>
        <v/>
      </c>
      <c r="F22" s="144">
        <v>0.5</v>
      </c>
    </row>
    <row r="23" spans="1:6" x14ac:dyDescent="0.2">
      <c r="A23" t="str">
        <f>IF(Ответы_учащихся!D45&lt;&gt;"УЧЕНИК НЕ ВЫПОЛНЯЛ РАБОТУ",Ответы_учащихся!C45,"")</f>
        <v/>
      </c>
      <c r="B23" s="144" t="str">
        <f>Ответы_учащихся!AX45</f>
        <v/>
      </c>
      <c r="C23" s="144" t="str">
        <f t="shared" si="0"/>
        <v/>
      </c>
      <c r="D23" s="149" t="str">
        <f>Ответы_учащихся!AZ45</f>
        <v/>
      </c>
      <c r="E23" s="182" t="str">
        <f t="shared" si="1"/>
        <v/>
      </c>
      <c r="F23" s="144">
        <v>0.5</v>
      </c>
    </row>
    <row r="24" spans="1:6" x14ac:dyDescent="0.2">
      <c r="A24" t="str">
        <f>IF(Ответы_учащихся!D46&lt;&gt;"УЧЕНИК НЕ ВЫПОЛНЯЛ РАБОТУ",Ответы_учащихся!C46,"")</f>
        <v/>
      </c>
      <c r="B24" s="144" t="str">
        <f>Ответы_учащихся!AX46</f>
        <v/>
      </c>
      <c r="C24" s="144" t="str">
        <f t="shared" si="0"/>
        <v/>
      </c>
      <c r="D24" s="149" t="str">
        <f>Ответы_учащихся!AZ46</f>
        <v/>
      </c>
      <c r="E24" s="182" t="str">
        <f t="shared" si="1"/>
        <v/>
      </c>
      <c r="F24" s="144">
        <v>0.5</v>
      </c>
    </row>
    <row r="25" spans="1:6" x14ac:dyDescent="0.2">
      <c r="A25" t="str">
        <f>IF(Ответы_учащихся!D47&lt;&gt;"УЧЕНИК НЕ ВЫПОЛНЯЛ РАБОТУ",Ответы_учащихся!C47,"")</f>
        <v/>
      </c>
      <c r="B25" s="144" t="str">
        <f>Ответы_учащихся!AX47</f>
        <v/>
      </c>
      <c r="C25" s="144" t="str">
        <f t="shared" si="0"/>
        <v/>
      </c>
      <c r="D25" s="149" t="str">
        <f>Ответы_учащихся!AZ47</f>
        <v/>
      </c>
      <c r="E25" s="182" t="str">
        <f t="shared" si="1"/>
        <v/>
      </c>
      <c r="F25" s="144">
        <v>0.5</v>
      </c>
    </row>
    <row r="26" spans="1:6" x14ac:dyDescent="0.2">
      <c r="A26" t="str">
        <f>IF(Ответы_учащихся!D48&lt;&gt;"УЧЕНИК НЕ ВЫПОЛНЯЛ РАБОТУ",Ответы_учащихся!C48,"")</f>
        <v/>
      </c>
      <c r="B26" s="144" t="str">
        <f>Ответы_учащихся!AX48</f>
        <v/>
      </c>
      <c r="C26" s="144" t="str">
        <f t="shared" si="0"/>
        <v/>
      </c>
      <c r="D26" s="149" t="str">
        <f>Ответы_учащихся!AZ48</f>
        <v/>
      </c>
      <c r="E26" s="182" t="str">
        <f t="shared" si="1"/>
        <v/>
      </c>
      <c r="F26" s="144">
        <v>0.5</v>
      </c>
    </row>
    <row r="27" spans="1:6" x14ac:dyDescent="0.2">
      <c r="A27" t="str">
        <f>IF(Ответы_учащихся!D49&lt;&gt;"УЧЕНИК НЕ ВЫПОЛНЯЛ РАБОТУ",Ответы_учащихся!C49,"")</f>
        <v/>
      </c>
      <c r="B27" s="144" t="str">
        <f>Ответы_учащихся!AX49</f>
        <v/>
      </c>
      <c r="C27" s="144" t="str">
        <f t="shared" si="0"/>
        <v/>
      </c>
      <c r="D27" s="149" t="str">
        <f>Ответы_учащихся!AZ49</f>
        <v/>
      </c>
      <c r="E27" s="182" t="str">
        <f t="shared" si="1"/>
        <v/>
      </c>
      <c r="F27" s="144">
        <v>0.5</v>
      </c>
    </row>
    <row r="28" spans="1:6" x14ac:dyDescent="0.2">
      <c r="A28" t="str">
        <f>IF(Ответы_учащихся!D50&lt;&gt;"УЧЕНИК НЕ ВЫПОЛНЯЛ РАБОТУ",Ответы_учащихся!C50,"")</f>
        <v/>
      </c>
      <c r="B28" s="144" t="str">
        <f>Ответы_учащихся!AX50</f>
        <v/>
      </c>
      <c r="C28" s="144" t="str">
        <f t="shared" si="0"/>
        <v/>
      </c>
      <c r="D28" s="149" t="str">
        <f>Ответы_учащихся!AZ50</f>
        <v/>
      </c>
      <c r="E28" s="182" t="str">
        <f t="shared" si="1"/>
        <v/>
      </c>
      <c r="F28" s="144">
        <v>0.5</v>
      </c>
    </row>
    <row r="29" spans="1:6" x14ac:dyDescent="0.2">
      <c r="A29" t="str">
        <f>IF(Ответы_учащихся!D51&lt;&gt;"УЧЕНИК НЕ ВЫПОЛНЯЛ РАБОТУ",Ответы_учащихся!C51,"")</f>
        <v/>
      </c>
      <c r="B29" s="144" t="str">
        <f>Ответы_учащихся!AX51</f>
        <v/>
      </c>
      <c r="C29" s="144" t="str">
        <f t="shared" si="0"/>
        <v/>
      </c>
      <c r="D29" s="149" t="str">
        <f>Ответы_учащихся!AZ51</f>
        <v/>
      </c>
      <c r="E29" s="182" t="str">
        <f t="shared" si="1"/>
        <v/>
      </c>
      <c r="F29" s="144">
        <v>0.5</v>
      </c>
    </row>
    <row r="30" spans="1:6" x14ac:dyDescent="0.2">
      <c r="A30" t="str">
        <f>IF(Ответы_учащихся!D52&lt;&gt;"УЧЕНИК НЕ ВЫПОЛНЯЛ РАБОТУ",Ответы_учащихся!C52,"")</f>
        <v/>
      </c>
      <c r="B30" s="144" t="str">
        <f>Ответы_учащихся!AX52</f>
        <v/>
      </c>
      <c r="C30" s="144" t="str">
        <f t="shared" si="0"/>
        <v/>
      </c>
      <c r="D30" s="149" t="str">
        <f>Ответы_учащихся!AZ52</f>
        <v/>
      </c>
      <c r="E30" s="182" t="str">
        <f t="shared" si="1"/>
        <v/>
      </c>
      <c r="F30" s="144">
        <v>0.5</v>
      </c>
    </row>
    <row r="31" spans="1:6" x14ac:dyDescent="0.2">
      <c r="A31" t="str">
        <f>IF(Ответы_учащихся!D53&lt;&gt;"УЧЕНИК НЕ ВЫПОЛНЯЛ РАБОТУ",Ответы_учащихся!C53,"")</f>
        <v/>
      </c>
      <c r="B31" s="144" t="str">
        <f>Ответы_учащихся!AX53</f>
        <v/>
      </c>
      <c r="C31" s="144" t="str">
        <f t="shared" si="0"/>
        <v/>
      </c>
      <c r="D31" s="149" t="str">
        <f>Ответы_учащихся!AZ53</f>
        <v/>
      </c>
      <c r="E31" s="182" t="str">
        <f t="shared" si="1"/>
        <v/>
      </c>
      <c r="F31" s="144">
        <v>0.5</v>
      </c>
    </row>
    <row r="32" spans="1:6" x14ac:dyDescent="0.2">
      <c r="A32" t="str">
        <f>IF(Ответы_учащихся!D54&lt;&gt;"УЧЕНИК НЕ ВЫПОЛНЯЛ РАБОТУ",Ответы_учащихся!C54,"")</f>
        <v/>
      </c>
      <c r="B32" s="144" t="str">
        <f>Ответы_учащихся!AX54</f>
        <v/>
      </c>
      <c r="C32" s="144" t="str">
        <f t="shared" si="0"/>
        <v/>
      </c>
      <c r="D32" s="149" t="str">
        <f>Ответы_учащихся!AZ54</f>
        <v/>
      </c>
      <c r="E32" s="182" t="str">
        <f t="shared" si="1"/>
        <v/>
      </c>
      <c r="F32" s="144">
        <v>0.5</v>
      </c>
    </row>
    <row r="33" spans="1:6" x14ac:dyDescent="0.2">
      <c r="A33" t="str">
        <f>IF(Ответы_учащихся!D55&lt;&gt;"УЧЕНИК НЕ ВЫПОЛНЯЛ РАБОТУ",Ответы_учащихся!C55,"")</f>
        <v/>
      </c>
      <c r="B33" s="144" t="str">
        <f>Ответы_учащихся!AX55</f>
        <v/>
      </c>
      <c r="C33" s="144" t="str">
        <f t="shared" si="0"/>
        <v/>
      </c>
      <c r="D33" s="149" t="str">
        <f>Ответы_учащихся!AZ55</f>
        <v/>
      </c>
      <c r="E33" s="182" t="str">
        <f t="shared" si="1"/>
        <v/>
      </c>
      <c r="F33" s="144">
        <v>0.5</v>
      </c>
    </row>
    <row r="34" spans="1:6" x14ac:dyDescent="0.2">
      <c r="A34" t="str">
        <f>IF(Ответы_учащихся!D56&lt;&gt;"УЧЕНИК НЕ ВЫПОЛНЯЛ РАБОТУ",Ответы_учащихся!C56,"")</f>
        <v/>
      </c>
      <c r="B34" s="144" t="str">
        <f>Ответы_учащихся!AX56</f>
        <v/>
      </c>
      <c r="C34" s="144" t="str">
        <f t="shared" si="0"/>
        <v/>
      </c>
      <c r="D34" s="149" t="str">
        <f>Ответы_учащихся!AZ56</f>
        <v/>
      </c>
      <c r="E34" s="182" t="str">
        <f t="shared" si="1"/>
        <v/>
      </c>
      <c r="F34" s="144">
        <v>0.5</v>
      </c>
    </row>
    <row r="35" spans="1:6" x14ac:dyDescent="0.2">
      <c r="A35" t="str">
        <f>IF(Ответы_учащихся!D57&lt;&gt;"УЧЕНИК НЕ ВЫПОЛНЯЛ РАБОТУ",Ответы_учащихся!C57,"")</f>
        <v/>
      </c>
      <c r="B35" s="144" t="str">
        <f>Ответы_учащихся!AX57</f>
        <v/>
      </c>
      <c r="C35" s="144" t="str">
        <f t="shared" si="0"/>
        <v/>
      </c>
      <c r="D35" s="149" t="str">
        <f>Ответы_учащихся!AZ57</f>
        <v/>
      </c>
      <c r="E35" s="182" t="str">
        <f t="shared" si="1"/>
        <v/>
      </c>
      <c r="F35" s="144">
        <v>0.5</v>
      </c>
    </row>
    <row r="36" spans="1:6" x14ac:dyDescent="0.2">
      <c r="A36" t="str">
        <f>IF(Ответы_учащихся!D58&lt;&gt;"УЧЕНИК НЕ ВЫПОЛНЯЛ РАБОТУ",Ответы_учащихся!C58,"")</f>
        <v/>
      </c>
      <c r="B36" s="144" t="str">
        <f>Ответы_учащихся!AX58</f>
        <v/>
      </c>
      <c r="C36" s="144" t="str">
        <f t="shared" si="0"/>
        <v/>
      </c>
      <c r="D36" s="149" t="str">
        <f>Ответы_учащихся!AZ58</f>
        <v/>
      </c>
      <c r="E36" s="182" t="str">
        <f t="shared" si="1"/>
        <v/>
      </c>
      <c r="F36" s="144">
        <v>0.5</v>
      </c>
    </row>
    <row r="37" spans="1:6" x14ac:dyDescent="0.2">
      <c r="A37" t="str">
        <f>IF(Ответы_учащихся!D59&lt;&gt;"УЧЕНИК НЕ ВЫПОЛНЯЛ РАБОТУ",Ответы_учащихся!C59,"")</f>
        <v/>
      </c>
      <c r="B37" s="144" t="str">
        <f>Ответы_учащихся!AX59</f>
        <v/>
      </c>
      <c r="C37" s="144" t="str">
        <f t="shared" si="0"/>
        <v/>
      </c>
      <c r="D37" s="149" t="str">
        <f>Ответы_учащихся!AZ59</f>
        <v/>
      </c>
      <c r="E37" s="182" t="str">
        <f t="shared" si="1"/>
        <v/>
      </c>
      <c r="F37" s="144">
        <v>0.5</v>
      </c>
    </row>
    <row r="38" spans="1:6" x14ac:dyDescent="0.2">
      <c r="A38" t="str">
        <f>IF(Ответы_учащихся!D60&lt;&gt;"УЧЕНИК НЕ ВЫПОЛНЯЛ РАБОТУ",Ответы_учащихся!C60,"")</f>
        <v/>
      </c>
      <c r="B38" s="144" t="str">
        <f>Ответы_учащихся!AX60</f>
        <v/>
      </c>
      <c r="C38" s="144" t="str">
        <f t="shared" si="0"/>
        <v/>
      </c>
      <c r="D38" s="149" t="str">
        <f>Ответы_учащихся!AZ60</f>
        <v/>
      </c>
      <c r="E38" s="182" t="str">
        <f t="shared" si="1"/>
        <v/>
      </c>
      <c r="F38" s="144">
        <v>0.5</v>
      </c>
    </row>
    <row r="39" spans="1:6" x14ac:dyDescent="0.2">
      <c r="A39" t="str">
        <f>IF(Ответы_учащихся!D61&lt;&gt;"УЧЕНИК НЕ ВЫПОЛНЯЛ РАБОТУ",Ответы_учащихся!C61,"")</f>
        <v/>
      </c>
      <c r="B39" s="144" t="str">
        <f>Ответы_учащихся!AX61</f>
        <v/>
      </c>
      <c r="C39" s="144" t="str">
        <f t="shared" si="0"/>
        <v/>
      </c>
      <c r="D39" s="149" t="str">
        <f>Ответы_учащихся!AZ61</f>
        <v/>
      </c>
      <c r="E39" s="182" t="str">
        <f t="shared" si="1"/>
        <v/>
      </c>
      <c r="F39" s="144">
        <v>0.5</v>
      </c>
    </row>
    <row r="40" spans="1:6" x14ac:dyDescent="0.2">
      <c r="A40" t="str">
        <f>IF(Ответы_учащихся!D62&lt;&gt;"УЧЕНИК НЕ ВЫПОЛНЯЛ РАБОТУ",Ответы_учащихся!C62,"")</f>
        <v/>
      </c>
      <c r="B40" s="144" t="str">
        <f>Ответы_учащихся!AX62</f>
        <v/>
      </c>
      <c r="C40" s="144" t="str">
        <f t="shared" si="0"/>
        <v/>
      </c>
      <c r="D40" s="149" t="str">
        <f>Ответы_учащихся!AZ62</f>
        <v/>
      </c>
      <c r="E40" s="182" t="str">
        <f t="shared" si="1"/>
        <v/>
      </c>
      <c r="F40" s="144">
        <v>0.5</v>
      </c>
    </row>
    <row r="41" spans="1:6" x14ac:dyDescent="0.2">
      <c r="A41" t="str">
        <f>IF(Ответы_учащихся!D63&lt;&gt;"УЧЕНИК НЕ ВЫПОЛНЯЛ РАБОТУ",Ответы_учащихся!C63,"")</f>
        <v/>
      </c>
      <c r="B41" s="144" t="str">
        <f>Ответы_учащихся!AX63</f>
        <v/>
      </c>
      <c r="C41" s="144" t="str">
        <f t="shared" si="0"/>
        <v/>
      </c>
      <c r="D41" s="149" t="str">
        <f>Ответы_учащихся!AZ63</f>
        <v/>
      </c>
      <c r="E41" s="182" t="str">
        <f t="shared" si="1"/>
        <v/>
      </c>
      <c r="F41" s="144">
        <v>0.5</v>
      </c>
    </row>
    <row r="42" spans="1:6" x14ac:dyDescent="0.2">
      <c r="A42" t="str">
        <f>IF(Ответы_учащихся!D64&lt;&gt;"УЧЕНИК НЕ ВЫПОЛНЯЛ РАБОТУ",Ответы_учащихся!C64,"")</f>
        <v/>
      </c>
      <c r="B42" s="144" t="str">
        <f>Ответы_учащихся!AX64</f>
        <v/>
      </c>
      <c r="C42" s="144" t="str">
        <f t="shared" si="0"/>
        <v/>
      </c>
      <c r="D42" s="149" t="str">
        <f>Ответы_учащихся!AZ64</f>
        <v/>
      </c>
      <c r="E42" s="182" t="str">
        <f t="shared" si="1"/>
        <v/>
      </c>
      <c r="F42" s="144">
        <v>0.5</v>
      </c>
    </row>
  </sheetData>
  <sheetProtection password="C621" sheet="1" objects="1" scenarios="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dimension ref="A1:Y27"/>
  <sheetViews>
    <sheetView workbookViewId="0">
      <selection activeCell="B24" sqref="B24"/>
    </sheetView>
  </sheetViews>
  <sheetFormatPr defaultRowHeight="12.75" x14ac:dyDescent="0.2"/>
  <cols>
    <col min="1" max="1" width="22.42578125" customWidth="1"/>
    <col min="2" max="16" width="7.5703125" customWidth="1"/>
    <col min="17" max="17" width="9.85546875" bestFit="1" customWidth="1"/>
    <col min="20" max="20" width="9.85546875" bestFit="1" customWidth="1"/>
    <col min="22" max="23" width="9.5703125" customWidth="1"/>
    <col min="24" max="24" width="9.42578125" customWidth="1"/>
  </cols>
  <sheetData>
    <row r="1" spans="1:25" ht="13.5" thickBot="1" x14ac:dyDescent="0.25"/>
    <row r="2" spans="1:25" ht="15" thickBot="1" x14ac:dyDescent="0.25">
      <c r="B2" s="509">
        <v>1</v>
      </c>
      <c r="C2" s="481">
        <v>2</v>
      </c>
      <c r="D2" s="483">
        <v>3</v>
      </c>
      <c r="E2" s="485">
        <v>4</v>
      </c>
      <c r="F2" s="481">
        <v>5</v>
      </c>
      <c r="G2" s="485">
        <v>6</v>
      </c>
      <c r="H2" s="484">
        <v>7</v>
      </c>
      <c r="I2" s="481">
        <v>8</v>
      </c>
      <c r="J2" s="484">
        <v>9</v>
      </c>
      <c r="K2" s="483">
        <v>10</v>
      </c>
      <c r="L2" s="484">
        <v>11</v>
      </c>
      <c r="M2" s="483">
        <v>12</v>
      </c>
      <c r="N2" s="485">
        <v>13</v>
      </c>
      <c r="O2" s="481">
        <v>14</v>
      </c>
      <c r="P2" s="485">
        <v>15</v>
      </c>
      <c r="Q2" s="483">
        <v>16</v>
      </c>
      <c r="R2" s="481">
        <v>17</v>
      </c>
      <c r="S2" s="483">
        <v>18</v>
      </c>
      <c r="T2" s="484">
        <v>19</v>
      </c>
      <c r="U2" s="484">
        <v>20</v>
      </c>
      <c r="V2" s="484">
        <v>21</v>
      </c>
      <c r="W2" s="484">
        <v>22</v>
      </c>
      <c r="X2" s="484">
        <v>23</v>
      </c>
    </row>
    <row r="3" spans="1:25" x14ac:dyDescent="0.2">
      <c r="A3" s="443">
        <v>6</v>
      </c>
      <c r="B3" s="482"/>
      <c r="C3" s="444"/>
      <c r="D3" s="444"/>
      <c r="E3" s="444"/>
      <c r="F3" s="444"/>
      <c r="G3" s="444"/>
      <c r="H3" s="444"/>
      <c r="I3" s="444"/>
      <c r="J3" s="444"/>
      <c r="K3" s="444"/>
      <c r="L3" s="444"/>
      <c r="M3" s="444"/>
      <c r="N3" s="444"/>
      <c r="O3" s="444"/>
      <c r="P3" s="444"/>
      <c r="Q3" s="444"/>
      <c r="R3" s="444"/>
      <c r="S3" s="444"/>
      <c r="T3" s="444"/>
      <c r="U3" s="444"/>
      <c r="V3" s="444"/>
      <c r="W3" s="444"/>
      <c r="X3" s="445"/>
    </row>
    <row r="4" spans="1:25" x14ac:dyDescent="0.2">
      <c r="A4" s="443">
        <v>5</v>
      </c>
      <c r="B4" s="325"/>
      <c r="C4" s="95"/>
      <c r="D4" s="95"/>
      <c r="E4" s="95"/>
      <c r="F4" s="95"/>
      <c r="G4" s="95"/>
      <c r="H4" s="95"/>
      <c r="I4" s="95"/>
      <c r="J4" s="95"/>
      <c r="K4" s="95"/>
      <c r="L4" s="95"/>
      <c r="M4" s="95"/>
      <c r="N4" s="95"/>
      <c r="O4" s="95"/>
      <c r="P4" s="95"/>
      <c r="Q4" s="95"/>
      <c r="R4" s="95"/>
      <c r="S4" s="95"/>
      <c r="T4" s="95"/>
      <c r="U4" s="95"/>
      <c r="V4" s="95"/>
      <c r="W4" s="95"/>
      <c r="X4" s="426"/>
    </row>
    <row r="5" spans="1:25" x14ac:dyDescent="0.2">
      <c r="A5" s="443">
        <v>4</v>
      </c>
      <c r="B5" s="325"/>
      <c r="C5" s="95"/>
      <c r="D5" s="95"/>
      <c r="E5" s="95"/>
      <c r="F5" s="95"/>
      <c r="G5" s="95"/>
      <c r="H5" s="95"/>
      <c r="I5" s="95"/>
      <c r="J5" s="95"/>
      <c r="K5" s="95"/>
      <c r="L5" s="95"/>
      <c r="M5" s="95"/>
      <c r="N5" s="95"/>
      <c r="O5" s="95"/>
      <c r="P5" s="95"/>
      <c r="Q5" s="95"/>
      <c r="R5" s="95"/>
      <c r="S5" s="95"/>
      <c r="T5" s="95"/>
      <c r="U5" s="95"/>
      <c r="V5" s="95"/>
      <c r="W5" s="95"/>
      <c r="X5" s="426"/>
    </row>
    <row r="6" spans="1:25" x14ac:dyDescent="0.2">
      <c r="A6" s="443">
        <v>3</v>
      </c>
      <c r="B6" s="325"/>
      <c r="C6" s="95"/>
      <c r="D6" s="95"/>
      <c r="E6" s="95"/>
      <c r="F6" s="95"/>
      <c r="G6" s="95"/>
      <c r="H6" s="95"/>
      <c r="I6" s="95"/>
      <c r="J6" s="95"/>
      <c r="K6" s="95"/>
      <c r="L6" s="95"/>
      <c r="M6" s="95"/>
      <c r="N6" s="95"/>
      <c r="O6" s="95"/>
      <c r="P6" s="95"/>
      <c r="Q6" s="95"/>
      <c r="R6" s="95"/>
      <c r="S6" s="95"/>
      <c r="T6" s="95"/>
      <c r="U6" s="95"/>
      <c r="V6" s="95" t="e">
        <f ca="1">Ответы_учащихся!Z20</f>
        <v>#REF!</v>
      </c>
      <c r="W6" s="95" t="e">
        <f ca="1">Ответы_учащихся!AA20</f>
        <v>#REF!</v>
      </c>
      <c r="X6" s="95" t="e">
        <f ca="1">Ответы_учащихся!AB20</f>
        <v>#REF!</v>
      </c>
    </row>
    <row r="7" spans="1:25" x14ac:dyDescent="0.2">
      <c r="A7" s="442">
        <v>2</v>
      </c>
      <c r="B7" s="95"/>
      <c r="C7" s="95"/>
      <c r="D7" s="95"/>
      <c r="E7" s="95" t="e">
        <f ca="1">Ответы_учащихся!I21</f>
        <v>#REF!</v>
      </c>
      <c r="F7" s="95" t="e">
        <f ca="1">Ответы_учащихся!J21</f>
        <v>#REF!</v>
      </c>
      <c r="G7" s="95" t="e">
        <f ca="1">Ответы_учащихся!K21</f>
        <v>#REF!</v>
      </c>
      <c r="H7" s="95" t="e">
        <f ca="1">Ответы_учащихся!L21</f>
        <v>#REF!</v>
      </c>
      <c r="I7" s="95" t="e">
        <f ca="1">Ответы_учащихся!M21</f>
        <v>#REF!</v>
      </c>
      <c r="J7" s="95" t="e">
        <f ca="1">Ответы_учащихся!N21</f>
        <v>#REF!</v>
      </c>
      <c r="K7" s="95"/>
      <c r="L7" s="95" t="e">
        <f ca="1">Ответы_учащихся!P21</f>
        <v>#REF!</v>
      </c>
      <c r="M7" s="95"/>
      <c r="N7" s="95" t="e">
        <f ca="1">Ответы_учащихся!R21</f>
        <v>#REF!</v>
      </c>
      <c r="O7" s="95" t="e">
        <f ca="1">Ответы_учащихся!S21</f>
        <v>#REF!</v>
      </c>
      <c r="P7" s="95" t="e">
        <f ca="1">Ответы_учащихся!T21</f>
        <v>#REF!</v>
      </c>
      <c r="Q7" s="95" t="e">
        <f ca="1">Ответы_учащихся!U21</f>
        <v>#REF!</v>
      </c>
      <c r="R7" s="95" t="e">
        <f ca="1">Ответы_учащихся!V21</f>
        <v>#REF!</v>
      </c>
      <c r="S7" s="95" t="e">
        <f ca="1">Ответы_учащихся!W21</f>
        <v>#REF!</v>
      </c>
      <c r="T7" s="95" t="e">
        <f ca="1">Ответы_учащихся!X21</f>
        <v>#REF!</v>
      </c>
      <c r="U7" s="95" t="e">
        <f ca="1">Ответы_учащихся!Y21</f>
        <v>#REF!</v>
      </c>
      <c r="V7" s="95" t="e">
        <f ca="1">Ответы_учащихся!Z21</f>
        <v>#REF!</v>
      </c>
      <c r="W7" s="95" t="e">
        <f ca="1">Ответы_учащихся!AA21</f>
        <v>#REF!</v>
      </c>
      <c r="X7" s="95" t="e">
        <f ca="1">Ответы_учащихся!AB21</f>
        <v>#REF!</v>
      </c>
    </row>
    <row r="8" spans="1:25" ht="13.5" thickBot="1" x14ac:dyDescent="0.25">
      <c r="A8" s="442">
        <v>1</v>
      </c>
      <c r="B8" s="446" t="e">
        <f ca="1">Ответы_учащихся!F22</f>
        <v>#REF!</v>
      </c>
      <c r="C8" s="447" t="e">
        <f ca="1">Ответы_учащихся!G22</f>
        <v>#REF!</v>
      </c>
      <c r="D8" s="447" t="e">
        <f ca="1">Ответы_учащихся!H22</f>
        <v>#REF!</v>
      </c>
      <c r="E8" s="447" t="e">
        <f ca="1">Ответы_учащихся!I22</f>
        <v>#REF!</v>
      </c>
      <c r="F8" s="447" t="e">
        <f ca="1">Ответы_учащихся!J22</f>
        <v>#REF!</v>
      </c>
      <c r="G8" s="447" t="e">
        <f ca="1">Ответы_учащихся!K22</f>
        <v>#REF!</v>
      </c>
      <c r="H8" s="447" t="e">
        <f ca="1">Ответы_учащихся!L22</f>
        <v>#REF!</v>
      </c>
      <c r="I8" s="447" t="e">
        <f ca="1">Ответы_учащихся!M22</f>
        <v>#REF!</v>
      </c>
      <c r="J8" s="447" t="e">
        <f ca="1">Ответы_учащихся!N22</f>
        <v>#REF!</v>
      </c>
      <c r="K8" s="447" t="e">
        <f ca="1">Ответы_учащихся!O22</f>
        <v>#REF!</v>
      </c>
      <c r="L8" s="447" t="e">
        <f ca="1">Ответы_учащихся!P22</f>
        <v>#REF!</v>
      </c>
      <c r="M8" s="447" t="e">
        <f ca="1">Ответы_учащихся!Q22</f>
        <v>#REF!</v>
      </c>
      <c r="N8" s="447" t="e">
        <f ca="1">Ответы_учащихся!R22</f>
        <v>#REF!</v>
      </c>
      <c r="O8" s="447" t="e">
        <f ca="1">Ответы_учащихся!S22</f>
        <v>#REF!</v>
      </c>
      <c r="P8" s="447" t="e">
        <f ca="1">Ответы_учащихся!T22</f>
        <v>#REF!</v>
      </c>
      <c r="Q8" s="447" t="e">
        <f ca="1">Ответы_учащихся!U22</f>
        <v>#REF!</v>
      </c>
      <c r="R8" s="447" t="e">
        <f ca="1">Ответы_учащихся!V22</f>
        <v>#REF!</v>
      </c>
      <c r="S8" s="447" t="e">
        <f ca="1">Ответы_учащихся!W22</f>
        <v>#REF!</v>
      </c>
      <c r="T8" s="447" t="e">
        <f ca="1">Ответы_учащихся!X22</f>
        <v>#REF!</v>
      </c>
      <c r="U8" s="447" t="e">
        <f ca="1">Ответы_учащихся!Y22</f>
        <v>#REF!</v>
      </c>
      <c r="V8" s="447" t="e">
        <f ca="1">Ответы_учащихся!Z22</f>
        <v>#REF!</v>
      </c>
      <c r="W8" s="447" t="e">
        <f ca="1">Ответы_учащихся!AA22</f>
        <v>#REF!</v>
      </c>
      <c r="X8" s="448" t="e">
        <f ca="1">Ответы_учащихся!AB22</f>
        <v>#REF!</v>
      </c>
    </row>
    <row r="9" spans="1:25" x14ac:dyDescent="0.2">
      <c r="A9" s="114" t="s">
        <v>33</v>
      </c>
      <c r="B9" s="286" t="e">
        <f ca="1">Ответы_учащихся!F23/Ответы_учащихся!$F$6</f>
        <v>#REF!</v>
      </c>
      <c r="C9" s="286" t="e">
        <f ca="1">Ответы_учащихся!G23/Ответы_учащихся!$F$6</f>
        <v>#REF!</v>
      </c>
      <c r="D9" s="286" t="e">
        <f ca="1">Ответы_учащихся!H23/Ответы_учащихся!$F$6</f>
        <v>#REF!</v>
      </c>
      <c r="E9" s="286" t="e">
        <f ca="1">Ответы_учащихся!I23/Ответы_учащихся!$F$6</f>
        <v>#REF!</v>
      </c>
      <c r="F9" s="286" t="e">
        <f ca="1">Ответы_учащихся!J23/Ответы_учащихся!$F$6</f>
        <v>#REF!</v>
      </c>
      <c r="G9" s="286" t="e">
        <f ca="1">Ответы_учащихся!K23/Ответы_учащихся!$F$6</f>
        <v>#REF!</v>
      </c>
      <c r="H9" s="286" t="e">
        <f ca="1">Ответы_учащихся!L23/Ответы_учащихся!$F$6</f>
        <v>#REF!</v>
      </c>
      <c r="I9" s="286" t="e">
        <f ca="1">Ответы_учащихся!M23/Ответы_учащихся!$F$6</f>
        <v>#REF!</v>
      </c>
      <c r="J9" s="286" t="e">
        <f ca="1">Ответы_учащихся!N23/Ответы_учащихся!$F$6</f>
        <v>#REF!</v>
      </c>
      <c r="K9" s="286" t="e">
        <f ca="1">Ответы_учащихся!O23/Ответы_учащихся!$F$6</f>
        <v>#REF!</v>
      </c>
      <c r="L9" s="286" t="e">
        <f ca="1">Ответы_учащихся!P23/Ответы_учащихся!$F$6</f>
        <v>#REF!</v>
      </c>
      <c r="M9" s="286" t="e">
        <f ca="1">Ответы_учащихся!Q23/Ответы_учащихся!$F$6</f>
        <v>#REF!</v>
      </c>
      <c r="N9" s="286" t="e">
        <f ca="1">Ответы_учащихся!R23/Ответы_учащихся!$F$6</f>
        <v>#REF!</v>
      </c>
      <c r="O9" s="286" t="e">
        <f ca="1">Ответы_учащихся!S23/Ответы_учащихся!$F$6</f>
        <v>#REF!</v>
      </c>
      <c r="P9" s="286" t="e">
        <f ca="1">Ответы_учащихся!T23/Ответы_учащихся!$F$6</f>
        <v>#REF!</v>
      </c>
      <c r="Q9" s="286" t="e">
        <f ca="1">Ответы_учащихся!U23/Ответы_учащихся!$F$6</f>
        <v>#REF!</v>
      </c>
      <c r="R9" s="286" t="e">
        <f ca="1">Ответы_учащихся!V23/Ответы_учащихся!$F$6</f>
        <v>#REF!</v>
      </c>
      <c r="S9" s="286" t="e">
        <f ca="1">Ответы_учащихся!W23/Ответы_учащихся!$F$6</f>
        <v>#REF!</v>
      </c>
      <c r="T9" s="286" t="e">
        <f ca="1">Ответы_учащихся!X23/Ответы_учащихся!$F$6</f>
        <v>#REF!</v>
      </c>
      <c r="U9" s="286" t="e">
        <f ca="1">Ответы_учащихся!Y23/Ответы_учащихся!$F$6</f>
        <v>#REF!</v>
      </c>
      <c r="V9" s="286" t="e">
        <f ca="1">Ответы_учащихся!Z23/Ответы_учащихся!$F$6</f>
        <v>#REF!</v>
      </c>
      <c r="W9" s="286" t="e">
        <f ca="1">Ответы_учащихся!AA23/Ответы_учащихся!$F$6</f>
        <v>#REF!</v>
      </c>
      <c r="X9" s="286" t="e">
        <f ca="1">Ответы_учащихся!AB23/Ответы_учащихся!$F$6</f>
        <v>#REF!</v>
      </c>
      <c r="Y9" t="s">
        <v>120</v>
      </c>
    </row>
    <row r="10" spans="1:25" ht="25.5" x14ac:dyDescent="0.2">
      <c r="A10" s="114" t="s">
        <v>34</v>
      </c>
      <c r="B10" s="286" t="e">
        <f ca="1">Ответы_учащихся!F24/Ответы_учащихся!$F$6</f>
        <v>#REF!</v>
      </c>
      <c r="C10" s="286" t="e">
        <f ca="1">Ответы_учащихся!G24/Ответы_учащихся!$F$6</f>
        <v>#REF!</v>
      </c>
      <c r="D10" s="286" t="e">
        <f ca="1">Ответы_учащихся!H24/Ответы_учащихся!$F$6</f>
        <v>#REF!</v>
      </c>
      <c r="E10" s="286" t="e">
        <f ca="1">Ответы_учащихся!I24/Ответы_учащихся!$F$6</f>
        <v>#REF!</v>
      </c>
      <c r="F10" s="286" t="e">
        <f ca="1">Ответы_учащихся!J24/Ответы_учащихся!$F$6</f>
        <v>#REF!</v>
      </c>
      <c r="G10" s="286" t="e">
        <f ca="1">Ответы_учащихся!K24/Ответы_учащихся!$F$6</f>
        <v>#REF!</v>
      </c>
      <c r="H10" s="286" t="e">
        <f ca="1">Ответы_учащихся!L24/Ответы_учащихся!$F$6</f>
        <v>#REF!</v>
      </c>
      <c r="I10" s="286" t="e">
        <f ca="1">Ответы_учащихся!M24/Ответы_учащихся!$F$6</f>
        <v>#REF!</v>
      </c>
      <c r="J10" s="286" t="e">
        <f ca="1">Ответы_учащихся!N24/Ответы_учащихся!$F$6</f>
        <v>#REF!</v>
      </c>
      <c r="K10" s="286" t="e">
        <f ca="1">Ответы_учащихся!O24/Ответы_учащихся!$F$6</f>
        <v>#REF!</v>
      </c>
      <c r="L10" s="286" t="e">
        <f ca="1">Ответы_учащихся!P24/Ответы_учащихся!$F$6</f>
        <v>#REF!</v>
      </c>
      <c r="M10" s="286" t="e">
        <f ca="1">Ответы_учащихся!Q24/Ответы_учащихся!$F$6</f>
        <v>#REF!</v>
      </c>
      <c r="N10" s="286" t="e">
        <f ca="1">Ответы_учащихся!R24/Ответы_учащихся!$F$6</f>
        <v>#REF!</v>
      </c>
      <c r="O10" s="286" t="e">
        <f ca="1">Ответы_учащихся!S24/Ответы_учащихся!$F$6</f>
        <v>#REF!</v>
      </c>
      <c r="P10" s="286" t="e">
        <f ca="1">Ответы_учащихся!T24/Ответы_учащихся!$F$6</f>
        <v>#REF!</v>
      </c>
      <c r="Q10" s="286" t="e">
        <f ca="1">Ответы_учащихся!U24/Ответы_учащихся!$F$6</f>
        <v>#REF!</v>
      </c>
      <c r="R10" s="286" t="e">
        <f ca="1">Ответы_учащихся!V24/Ответы_учащихся!$F$6</f>
        <v>#REF!</v>
      </c>
      <c r="S10" s="286" t="e">
        <f ca="1">Ответы_учащихся!W24/Ответы_учащихся!$F$6</f>
        <v>#REF!</v>
      </c>
      <c r="T10" s="286" t="e">
        <f ca="1">Ответы_учащихся!X24/Ответы_учащихся!$F$6</f>
        <v>#REF!</v>
      </c>
      <c r="U10" s="286" t="e">
        <f ca="1">Ответы_учащихся!Y24/Ответы_учащихся!$F$6</f>
        <v>#REF!</v>
      </c>
      <c r="V10" s="286" t="e">
        <f ca="1">Ответы_учащихся!Z24/Ответы_учащихся!$F$6</f>
        <v>#REF!</v>
      </c>
      <c r="W10" s="286" t="e">
        <f ca="1">Ответы_учащихся!AA24/Ответы_учащихся!$F$6</f>
        <v>#REF!</v>
      </c>
      <c r="X10" s="286" t="e">
        <f ca="1">Ответы_учащихся!AB24/Ответы_учащихся!$F$6</f>
        <v>#REF!</v>
      </c>
    </row>
    <row r="11" spans="1:25" x14ac:dyDescent="0.2">
      <c r="A11" t="s">
        <v>1076</v>
      </c>
    </row>
    <row r="12" spans="1:25" x14ac:dyDescent="0.2">
      <c r="A12" s="114" t="s">
        <v>32</v>
      </c>
      <c r="B12" s="286" t="e">
        <f ca="1">B8/Ответы_учащихся!$F$6</f>
        <v>#REF!</v>
      </c>
      <c r="C12" s="286" t="e">
        <f ca="1">C8/Ответы_учащихся!$F$6</f>
        <v>#REF!</v>
      </c>
      <c r="D12" s="286" t="e">
        <f ca="1">D8/Ответы_учащихся!$F$6</f>
        <v>#REF!</v>
      </c>
      <c r="E12" s="286" t="e">
        <f ca="1">E8/Ответы_учащихся!$F$6</f>
        <v>#REF!</v>
      </c>
      <c r="F12" s="286" t="e">
        <f ca="1">F8/Ответы_учащихся!$F$6</f>
        <v>#REF!</v>
      </c>
      <c r="G12" s="286" t="e">
        <f ca="1">G8/Ответы_учащихся!$F$6</f>
        <v>#REF!</v>
      </c>
      <c r="H12" s="286" t="e">
        <f ca="1">H8/Ответы_учащихся!$F$6</f>
        <v>#REF!</v>
      </c>
      <c r="I12" s="286" t="e">
        <f ca="1">I8/Ответы_учащихся!$F$6</f>
        <v>#REF!</v>
      </c>
      <c r="J12" s="286" t="e">
        <f ca="1">J8/Ответы_учащихся!$F$6</f>
        <v>#REF!</v>
      </c>
      <c r="K12" s="286" t="e">
        <f ca="1">K8/Ответы_учащихся!$F$6</f>
        <v>#REF!</v>
      </c>
      <c r="L12" s="286" t="e">
        <f ca="1">L8/Ответы_учащихся!$F$6</f>
        <v>#REF!</v>
      </c>
      <c r="M12" s="286" t="e">
        <f ca="1">M8/Ответы_учащихся!$F$6</f>
        <v>#REF!</v>
      </c>
      <c r="N12" s="286" t="e">
        <f ca="1">N8/Ответы_учащихся!$F$6</f>
        <v>#REF!</v>
      </c>
      <c r="O12" s="286" t="e">
        <f ca="1">O8/Ответы_учащихся!$F$6</f>
        <v>#REF!</v>
      </c>
      <c r="P12" s="286" t="e">
        <f ca="1">P8/Ответы_учащихся!$F$6</f>
        <v>#REF!</v>
      </c>
      <c r="Q12" s="286" t="e">
        <f ca="1">Q8/Ответы_учащихся!$F$6</f>
        <v>#REF!</v>
      </c>
      <c r="R12" s="286" t="e">
        <f ca="1">R8/Ответы_учащихся!$F$6</f>
        <v>#REF!</v>
      </c>
      <c r="S12" s="286" t="e">
        <f ca="1">S8/Ответы_учащихся!$F$6</f>
        <v>#REF!</v>
      </c>
      <c r="T12" s="286" t="e">
        <f ca="1">T8/Ответы_учащихся!$F$6</f>
        <v>#REF!</v>
      </c>
      <c r="U12" s="286" t="e">
        <f ca="1">U8/Ответы_учащихся!$F$6</f>
        <v>#REF!</v>
      </c>
      <c r="V12" s="286" t="e">
        <f ca="1">V8/Ответы_учащихся!$F$6</f>
        <v>#REF!</v>
      </c>
      <c r="W12" s="286" t="e">
        <f ca="1">W8/Ответы_учащихся!$F$6</f>
        <v>#REF!</v>
      </c>
      <c r="X12" s="286" t="e">
        <f ca="1">X8/Ответы_учащихся!$F$6</f>
        <v>#REF!</v>
      </c>
      <c r="Y12" t="s">
        <v>119</v>
      </c>
    </row>
    <row r="13" spans="1:25" x14ac:dyDescent="0.2">
      <c r="B13" s="286"/>
      <c r="C13" s="286"/>
      <c r="D13" s="286"/>
      <c r="E13" s="286" t="e">
        <f ca="1">E7/Ответы_учащихся!$F$6</f>
        <v>#REF!</v>
      </c>
      <c r="F13" s="286" t="e">
        <f ca="1">F7/Ответы_учащихся!$F$6</f>
        <v>#REF!</v>
      </c>
      <c r="G13" s="286" t="e">
        <f ca="1">G7/Ответы_учащихся!$F$6</f>
        <v>#REF!</v>
      </c>
      <c r="H13" s="286" t="e">
        <f ca="1">H7/Ответы_учащихся!$F$6</f>
        <v>#REF!</v>
      </c>
      <c r="I13" s="286" t="e">
        <f ca="1">I7/Ответы_учащихся!$F$6</f>
        <v>#REF!</v>
      </c>
      <c r="J13" s="286" t="e">
        <f ca="1">J7/Ответы_учащихся!$F$6</f>
        <v>#REF!</v>
      </c>
      <c r="K13" s="286"/>
      <c r="L13" s="286" t="e">
        <f ca="1">L7/Ответы_учащихся!$F$6</f>
        <v>#REF!</v>
      </c>
      <c r="M13" s="286"/>
      <c r="N13" s="286" t="e">
        <f ca="1">N7/Ответы_учащихся!$F$6</f>
        <v>#REF!</v>
      </c>
      <c r="O13" s="286" t="e">
        <f ca="1">O7/Ответы_учащихся!$F$6</f>
        <v>#REF!</v>
      </c>
      <c r="P13" s="286" t="e">
        <f ca="1">P7/Ответы_учащихся!$F$6</f>
        <v>#REF!</v>
      </c>
      <c r="Q13" s="286" t="e">
        <f ca="1">Q7/Ответы_учащихся!$F$6</f>
        <v>#REF!</v>
      </c>
      <c r="R13" s="286" t="e">
        <f ca="1">R7/Ответы_учащихся!$F$6</f>
        <v>#REF!</v>
      </c>
      <c r="S13" s="286" t="e">
        <f ca="1">S7/Ответы_учащихся!$F$6</f>
        <v>#REF!</v>
      </c>
      <c r="T13" s="286" t="e">
        <f ca="1">T7/Ответы_учащихся!$F$6</f>
        <v>#REF!</v>
      </c>
      <c r="U13" s="286" t="e">
        <f ca="1">U7/Ответы_учащихся!$F$6</f>
        <v>#REF!</v>
      </c>
      <c r="V13" s="286" t="e">
        <f ca="1">V7/Ответы_учащихся!$F$6</f>
        <v>#REF!</v>
      </c>
      <c r="W13" s="286" t="e">
        <f ca="1">W7/Ответы_учащихся!$F$6</f>
        <v>#REF!</v>
      </c>
      <c r="X13" s="286" t="e">
        <f ca="1">X7/Ответы_учащихся!$F$6</f>
        <v>#REF!</v>
      </c>
      <c r="Y13" t="s">
        <v>118</v>
      </c>
    </row>
    <row r="14" spans="1:25" ht="12" customHeight="1" x14ac:dyDescent="0.2">
      <c r="B14" s="286"/>
      <c r="C14" s="286"/>
      <c r="D14" s="286"/>
      <c r="E14" s="286"/>
      <c r="F14" s="286"/>
      <c r="G14" s="286"/>
      <c r="H14" s="286"/>
      <c r="I14" s="286"/>
      <c r="J14" s="286"/>
      <c r="K14" s="286"/>
      <c r="L14" s="286"/>
      <c r="M14" s="286"/>
      <c r="N14" s="286"/>
      <c r="O14" s="286"/>
      <c r="P14" s="286"/>
      <c r="Q14" s="286"/>
      <c r="R14" s="286"/>
      <c r="S14" s="286"/>
      <c r="T14" s="286"/>
      <c r="U14" s="286"/>
      <c r="V14" s="286" t="e">
        <f ca="1">V6/Ответы_учащихся!$F$6</f>
        <v>#REF!</v>
      </c>
      <c r="W14" s="286" t="e">
        <f ca="1">W6/Ответы_учащихся!$F$6</f>
        <v>#REF!</v>
      </c>
      <c r="X14" s="286" t="e">
        <f ca="1">X6/Ответы_учащихся!$F$6</f>
        <v>#REF!</v>
      </c>
      <c r="Y14" t="s">
        <v>955</v>
      </c>
    </row>
    <row r="15" spans="1:25" x14ac:dyDescent="0.2">
      <c r="B15" s="286"/>
      <c r="C15" s="286"/>
      <c r="D15" s="286"/>
      <c r="E15" s="286"/>
      <c r="F15" s="286"/>
      <c r="G15" s="286"/>
      <c r="H15" s="286"/>
      <c r="I15" s="286"/>
      <c r="J15" s="286"/>
      <c r="K15" s="286"/>
      <c r="L15" s="286"/>
      <c r="M15" s="286"/>
      <c r="N15" s="286"/>
      <c r="O15" s="286"/>
      <c r="P15" s="286"/>
      <c r="T15" s="286"/>
      <c r="U15" s="286"/>
    </row>
    <row r="16" spans="1:25" x14ac:dyDescent="0.2">
      <c r="B16" s="286"/>
      <c r="C16" s="286"/>
      <c r="D16" s="286"/>
      <c r="E16" s="286"/>
      <c r="F16" s="286"/>
      <c r="G16" s="286"/>
      <c r="H16" s="286"/>
      <c r="I16" s="286"/>
      <c r="J16" s="286"/>
      <c r="K16" s="286"/>
      <c r="L16" s="286"/>
      <c r="M16" s="286"/>
      <c r="N16" s="286"/>
      <c r="O16" s="286"/>
      <c r="P16" s="286"/>
    </row>
    <row r="19" spans="1:24" x14ac:dyDescent="0.2">
      <c r="A19" t="s">
        <v>30</v>
      </c>
      <c r="B19" s="149" t="e">
        <f ca="1">SUM(B9:B16)</f>
        <v>#REF!</v>
      </c>
      <c r="C19" s="149" t="e">
        <f t="shared" ref="C19:X19" ca="1" si="0">SUM(C9:C16)</f>
        <v>#REF!</v>
      </c>
      <c r="D19" s="149" t="e">
        <f t="shared" ca="1" si="0"/>
        <v>#REF!</v>
      </c>
      <c r="E19" s="149" t="e">
        <f t="shared" ca="1" si="0"/>
        <v>#REF!</v>
      </c>
      <c r="F19" s="149" t="e">
        <f t="shared" ca="1" si="0"/>
        <v>#REF!</v>
      </c>
      <c r="G19" s="149" t="e">
        <f t="shared" ca="1" si="0"/>
        <v>#REF!</v>
      </c>
      <c r="H19" s="149" t="e">
        <f t="shared" ca="1" si="0"/>
        <v>#REF!</v>
      </c>
      <c r="I19" s="149" t="e">
        <f t="shared" ca="1" si="0"/>
        <v>#REF!</v>
      </c>
      <c r="J19" s="149" t="e">
        <f t="shared" ca="1" si="0"/>
        <v>#REF!</v>
      </c>
      <c r="K19" s="149" t="e">
        <f ca="1">SUM(K9:K16)</f>
        <v>#REF!</v>
      </c>
      <c r="L19" s="149" t="e">
        <f t="shared" ca="1" si="0"/>
        <v>#REF!</v>
      </c>
      <c r="M19" s="149" t="e">
        <f t="shared" ca="1" si="0"/>
        <v>#REF!</v>
      </c>
      <c r="N19" s="149" t="e">
        <f t="shared" ca="1" si="0"/>
        <v>#REF!</v>
      </c>
      <c r="O19" s="149" t="e">
        <f t="shared" ca="1" si="0"/>
        <v>#REF!</v>
      </c>
      <c r="P19" s="149" t="e">
        <f t="shared" ca="1" si="0"/>
        <v>#REF!</v>
      </c>
      <c r="Q19" s="149" t="e">
        <f t="shared" ca="1" si="0"/>
        <v>#REF!</v>
      </c>
      <c r="R19" s="149" t="e">
        <f t="shared" ca="1" si="0"/>
        <v>#REF!</v>
      </c>
      <c r="S19" s="149" t="e">
        <f t="shared" ca="1" si="0"/>
        <v>#REF!</v>
      </c>
      <c r="T19" s="149" t="e">
        <f t="shared" ca="1" si="0"/>
        <v>#REF!</v>
      </c>
      <c r="U19" s="149" t="e">
        <f t="shared" ca="1" si="0"/>
        <v>#REF!</v>
      </c>
      <c r="V19" s="149" t="e">
        <f t="shared" ca="1" si="0"/>
        <v>#REF!</v>
      </c>
      <c r="W19" s="149" t="e">
        <f t="shared" ca="1" si="0"/>
        <v>#REF!</v>
      </c>
      <c r="X19" s="149" t="e">
        <f t="shared" ca="1" si="0"/>
        <v>#REF!</v>
      </c>
    </row>
    <row r="24" spans="1:24" x14ac:dyDescent="0.2">
      <c r="B24">
        <v>1</v>
      </c>
      <c r="C24">
        <v>2</v>
      </c>
      <c r="D24">
        <v>3</v>
      </c>
      <c r="E24">
        <v>5</v>
      </c>
      <c r="F24">
        <v>8</v>
      </c>
      <c r="G24">
        <v>10</v>
      </c>
      <c r="H24">
        <v>12</v>
      </c>
      <c r="I24">
        <v>14</v>
      </c>
      <c r="J24">
        <v>16</v>
      </c>
      <c r="K24">
        <v>17</v>
      </c>
      <c r="L24">
        <v>18</v>
      </c>
    </row>
    <row r="27" spans="1:24" x14ac:dyDescent="0.2">
      <c r="B27">
        <v>4</v>
      </c>
      <c r="C27">
        <v>6</v>
      </c>
      <c r="D27">
        <v>7</v>
      </c>
      <c r="E27">
        <v>9</v>
      </c>
      <c r="F27">
        <v>11</v>
      </c>
      <c r="G27">
        <v>13</v>
      </c>
      <c r="H27">
        <v>15</v>
      </c>
      <c r="I27">
        <v>19</v>
      </c>
      <c r="J27">
        <v>20</v>
      </c>
      <c r="K27">
        <v>21</v>
      </c>
      <c r="L27">
        <v>22</v>
      </c>
      <c r="M27">
        <v>23</v>
      </c>
    </row>
  </sheetData>
  <sheetProtection password="C621" sheet="1" objects="1" scenarios="1"/>
  <conditionalFormatting sqref="B2:M2">
    <cfRule type="containsErrors" dxfId="3" priority="10">
      <formula>ISERROR(B2)</formula>
    </cfRule>
  </conditionalFormatting>
  <conditionalFormatting sqref="B3:P5 T4 T5:X5 B6:X8">
    <cfRule type="containsErrors" dxfId="2" priority="9">
      <formula>ISERROR(B3)</formula>
    </cfRule>
  </conditionalFormatting>
  <conditionalFormatting sqref="Q4:S5 Q3:X3 U4:X4">
    <cfRule type="containsErrors" dxfId="1" priority="3">
      <formula>ISERROR(Q3)</formula>
    </cfRule>
  </conditionalFormatting>
  <conditionalFormatting sqref="N2:X2">
    <cfRule type="containsErrors" dxfId="0" priority="1">
      <formula>ISERROR(N2)</formula>
    </cfRule>
  </conditionalFormatting>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dimension ref="A1:K89"/>
  <sheetViews>
    <sheetView workbookViewId="0">
      <selection activeCell="B4" sqref="B4"/>
    </sheetView>
  </sheetViews>
  <sheetFormatPr defaultRowHeight="12.75" x14ac:dyDescent="0.2"/>
  <sheetData>
    <row r="1" spans="1:11" x14ac:dyDescent="0.2">
      <c r="A1">
        <f>'Общий свод'!A2</f>
        <v>0</v>
      </c>
      <c r="B1" t="s">
        <v>502</v>
      </c>
    </row>
    <row r="3" spans="1:11" x14ac:dyDescent="0.2">
      <c r="A3" t="s">
        <v>136</v>
      </c>
      <c r="B3" t="s">
        <v>40</v>
      </c>
      <c r="C3" t="s">
        <v>40</v>
      </c>
      <c r="D3" t="s">
        <v>53</v>
      </c>
      <c r="E3" t="s">
        <v>53</v>
      </c>
      <c r="F3" t="s">
        <v>54</v>
      </c>
      <c r="G3" t="s">
        <v>54</v>
      </c>
      <c r="H3" t="s">
        <v>55</v>
      </c>
      <c r="I3" t="s">
        <v>55</v>
      </c>
      <c r="J3" t="s">
        <v>41</v>
      </c>
      <c r="K3" t="s">
        <v>41</v>
      </c>
    </row>
    <row r="4" spans="1:11" x14ac:dyDescent="0.2">
      <c r="A4" s="158">
        <f>'Общий свод'!C7</f>
        <v>0</v>
      </c>
      <c r="B4" s="349" t="str">
        <f>'Общий свод'!N7</f>
        <v/>
      </c>
      <c r="C4" s="350" t="e">
        <f t="shared" ref="C4:C67" si="0">IF(B4&gt;0,-B4*100)</f>
        <v>#VALUE!</v>
      </c>
      <c r="D4" s="349" t="str">
        <f>'Общий свод'!R7</f>
        <v/>
      </c>
      <c r="E4" s="350" t="e">
        <f t="shared" ref="E4:E67" si="1">IF(D4&gt;0,-D4*100)</f>
        <v>#VALUE!</v>
      </c>
      <c r="F4" s="349" t="str">
        <f>'Общий свод'!V7</f>
        <v/>
      </c>
      <c r="G4" s="350" t="e">
        <f t="shared" ref="G4:G67" si="2">IF(F4&gt;0,F4*100)</f>
        <v>#VALUE!</v>
      </c>
      <c r="H4" s="349" t="str">
        <f>'Общий свод'!Z7</f>
        <v/>
      </c>
      <c r="I4" s="350" t="e">
        <f t="shared" ref="I4:I67" si="3">IF(H4&gt;0,H4*100)</f>
        <v>#VALUE!</v>
      </c>
      <c r="J4" s="349" t="str">
        <f>'Общий свод'!AD7</f>
        <v/>
      </c>
      <c r="K4" s="350" t="e">
        <f t="shared" ref="K4:K67" si="4">IF(J4&gt;0,J4*100)</f>
        <v>#VALUE!</v>
      </c>
    </row>
    <row r="5" spans="1:11" x14ac:dyDescent="0.2">
      <c r="A5" s="158">
        <f>'Общий свод'!C8</f>
        <v>0</v>
      </c>
      <c r="B5" s="349" t="str">
        <f>'Общий свод'!N8</f>
        <v/>
      </c>
      <c r="C5" s="350" t="e">
        <f t="shared" si="0"/>
        <v>#VALUE!</v>
      </c>
      <c r="D5" s="349" t="str">
        <f>'Общий свод'!R8</f>
        <v/>
      </c>
      <c r="E5" s="350" t="e">
        <f t="shared" si="1"/>
        <v>#VALUE!</v>
      </c>
      <c r="F5" s="349" t="str">
        <f>'Общий свод'!V8</f>
        <v/>
      </c>
      <c r="G5" s="350" t="e">
        <f t="shared" si="2"/>
        <v>#VALUE!</v>
      </c>
      <c r="H5" s="349" t="str">
        <f>'Общий свод'!Z8</f>
        <v/>
      </c>
      <c r="I5" s="350" t="e">
        <f t="shared" si="3"/>
        <v>#VALUE!</v>
      </c>
      <c r="J5" s="349" t="str">
        <f>'Общий свод'!AD8</f>
        <v/>
      </c>
      <c r="K5" s="350" t="e">
        <f t="shared" si="4"/>
        <v>#VALUE!</v>
      </c>
    </row>
    <row r="6" spans="1:11" x14ac:dyDescent="0.2">
      <c r="A6" s="158">
        <f>'Общий свод'!C9</f>
        <v>0</v>
      </c>
      <c r="B6" s="349" t="str">
        <f>'Общий свод'!N9</f>
        <v/>
      </c>
      <c r="C6" s="350" t="e">
        <f t="shared" si="0"/>
        <v>#VALUE!</v>
      </c>
      <c r="D6" s="349" t="str">
        <f>'Общий свод'!R9</f>
        <v/>
      </c>
      <c r="E6" s="350" t="e">
        <f t="shared" si="1"/>
        <v>#VALUE!</v>
      </c>
      <c r="F6" s="349" t="str">
        <f>'Общий свод'!V9</f>
        <v/>
      </c>
      <c r="G6" s="350" t="e">
        <f t="shared" si="2"/>
        <v>#VALUE!</v>
      </c>
      <c r="H6" s="349" t="str">
        <f>'Общий свод'!Z9</f>
        <v/>
      </c>
      <c r="I6" s="350" t="e">
        <f t="shared" si="3"/>
        <v>#VALUE!</v>
      </c>
      <c r="J6" s="349" t="str">
        <f>'Общий свод'!AD9</f>
        <v/>
      </c>
      <c r="K6" s="350" t="e">
        <f t="shared" si="4"/>
        <v>#VALUE!</v>
      </c>
    </row>
    <row r="7" spans="1:11" x14ac:dyDescent="0.2">
      <c r="A7" s="158">
        <f>'Общий свод'!C10</f>
        <v>0</v>
      </c>
      <c r="B7" s="349" t="str">
        <f>'Общий свод'!N10</f>
        <v/>
      </c>
      <c r="C7" s="350" t="e">
        <f t="shared" si="0"/>
        <v>#VALUE!</v>
      </c>
      <c r="D7" s="349" t="str">
        <f>'Общий свод'!R10</f>
        <v/>
      </c>
      <c r="E7" s="350" t="e">
        <f t="shared" si="1"/>
        <v>#VALUE!</v>
      </c>
      <c r="F7" s="349" t="str">
        <f>'Общий свод'!V10</f>
        <v/>
      </c>
      <c r="G7" s="350" t="e">
        <f t="shared" si="2"/>
        <v>#VALUE!</v>
      </c>
      <c r="H7" s="349" t="str">
        <f>'Общий свод'!Z10</f>
        <v/>
      </c>
      <c r="I7" s="350" t="e">
        <f t="shared" si="3"/>
        <v>#VALUE!</v>
      </c>
      <c r="J7" s="349" t="str">
        <f>'Общий свод'!AD10</f>
        <v/>
      </c>
      <c r="K7" s="350" t="e">
        <f t="shared" si="4"/>
        <v>#VALUE!</v>
      </c>
    </row>
    <row r="8" spans="1:11" x14ac:dyDescent="0.2">
      <c r="A8" s="158">
        <f>'Общий свод'!C11</f>
        <v>0</v>
      </c>
      <c r="B8" s="349" t="str">
        <f>'Общий свод'!N11</f>
        <v/>
      </c>
      <c r="C8" s="350" t="e">
        <f t="shared" si="0"/>
        <v>#VALUE!</v>
      </c>
      <c r="D8" s="349" t="str">
        <f>'Общий свод'!R11</f>
        <v/>
      </c>
      <c r="E8" s="350" t="e">
        <f t="shared" si="1"/>
        <v>#VALUE!</v>
      </c>
      <c r="F8" s="349" t="str">
        <f>'Общий свод'!V11</f>
        <v/>
      </c>
      <c r="G8" s="350" t="e">
        <f t="shared" si="2"/>
        <v>#VALUE!</v>
      </c>
      <c r="H8" s="349" t="str">
        <f>'Общий свод'!Z11</f>
        <v/>
      </c>
      <c r="I8" s="350" t="e">
        <f t="shared" si="3"/>
        <v>#VALUE!</v>
      </c>
      <c r="J8" s="349" t="str">
        <f>'Общий свод'!AD11</f>
        <v/>
      </c>
      <c r="K8" s="350" t="e">
        <f t="shared" si="4"/>
        <v>#VALUE!</v>
      </c>
    </row>
    <row r="9" spans="1:11" x14ac:dyDescent="0.2">
      <c r="A9" s="158">
        <f>'Общий свод'!C12</f>
        <v>0</v>
      </c>
      <c r="B9" s="349" t="str">
        <f>'Общий свод'!N12</f>
        <v/>
      </c>
      <c r="C9" s="350" t="e">
        <f t="shared" si="0"/>
        <v>#VALUE!</v>
      </c>
      <c r="D9" s="349" t="str">
        <f>'Общий свод'!R12</f>
        <v/>
      </c>
      <c r="E9" s="350" t="e">
        <f t="shared" si="1"/>
        <v>#VALUE!</v>
      </c>
      <c r="F9" s="349" t="str">
        <f>'Общий свод'!V12</f>
        <v/>
      </c>
      <c r="G9" s="350" t="e">
        <f t="shared" si="2"/>
        <v>#VALUE!</v>
      </c>
      <c r="H9" s="349" t="str">
        <f>'Общий свод'!Z12</f>
        <v/>
      </c>
      <c r="I9" s="350" t="e">
        <f t="shared" si="3"/>
        <v>#VALUE!</v>
      </c>
      <c r="J9" s="349" t="str">
        <f>'Общий свод'!AD12</f>
        <v/>
      </c>
      <c r="K9" s="350" t="e">
        <f t="shared" si="4"/>
        <v>#VALUE!</v>
      </c>
    </row>
    <row r="10" spans="1:11" x14ac:dyDescent="0.2">
      <c r="A10" s="158">
        <f>'Общий свод'!C13</f>
        <v>0</v>
      </c>
      <c r="B10" s="349" t="str">
        <f>'Общий свод'!N13</f>
        <v/>
      </c>
      <c r="C10" s="350" t="e">
        <f t="shared" si="0"/>
        <v>#VALUE!</v>
      </c>
      <c r="D10" s="349" t="str">
        <f>'Общий свод'!R13</f>
        <v/>
      </c>
      <c r="E10" s="350" t="e">
        <f t="shared" si="1"/>
        <v>#VALUE!</v>
      </c>
      <c r="F10" s="349" t="str">
        <f>'Общий свод'!V13</f>
        <v/>
      </c>
      <c r="G10" s="350" t="e">
        <f t="shared" si="2"/>
        <v>#VALUE!</v>
      </c>
      <c r="H10" s="349" t="str">
        <f>'Общий свод'!Z13</f>
        <v/>
      </c>
      <c r="I10" s="350" t="e">
        <f t="shared" si="3"/>
        <v>#VALUE!</v>
      </c>
      <c r="J10" s="349" t="str">
        <f>'Общий свод'!AD13</f>
        <v/>
      </c>
      <c r="K10" s="350" t="e">
        <f t="shared" si="4"/>
        <v>#VALUE!</v>
      </c>
    </row>
    <row r="11" spans="1:11" x14ac:dyDescent="0.2">
      <c r="A11" s="158">
        <f>'Общий свод'!C14</f>
        <v>0</v>
      </c>
      <c r="B11" s="349" t="str">
        <f>'Общий свод'!N14</f>
        <v/>
      </c>
      <c r="C11" s="350" t="e">
        <f t="shared" si="0"/>
        <v>#VALUE!</v>
      </c>
      <c r="D11" s="349" t="str">
        <f>'Общий свод'!R14</f>
        <v/>
      </c>
      <c r="E11" s="350" t="e">
        <f t="shared" si="1"/>
        <v>#VALUE!</v>
      </c>
      <c r="F11" s="349" t="str">
        <f>'Общий свод'!V14</f>
        <v/>
      </c>
      <c r="G11" s="350" t="e">
        <f t="shared" si="2"/>
        <v>#VALUE!</v>
      </c>
      <c r="H11" s="349" t="str">
        <f>'Общий свод'!Z14</f>
        <v/>
      </c>
      <c r="I11" s="350" t="e">
        <f t="shared" si="3"/>
        <v>#VALUE!</v>
      </c>
      <c r="J11" s="349" t="str">
        <f>'Общий свод'!AD14</f>
        <v/>
      </c>
      <c r="K11" s="350" t="e">
        <f t="shared" si="4"/>
        <v>#VALUE!</v>
      </c>
    </row>
    <row r="12" spans="1:11" x14ac:dyDescent="0.2">
      <c r="A12" s="158">
        <f>'Общий свод'!C15</f>
        <v>0</v>
      </c>
      <c r="B12" s="349" t="str">
        <f>'Общий свод'!N15</f>
        <v/>
      </c>
      <c r="C12" s="350" t="e">
        <f t="shared" si="0"/>
        <v>#VALUE!</v>
      </c>
      <c r="D12" s="349" t="str">
        <f>'Общий свод'!R15</f>
        <v/>
      </c>
      <c r="E12" s="350" t="e">
        <f t="shared" si="1"/>
        <v>#VALUE!</v>
      </c>
      <c r="F12" s="349" t="str">
        <f>'Общий свод'!V15</f>
        <v/>
      </c>
      <c r="G12" s="350" t="e">
        <f t="shared" si="2"/>
        <v>#VALUE!</v>
      </c>
      <c r="H12" s="349" t="str">
        <f>'Общий свод'!Z15</f>
        <v/>
      </c>
      <c r="I12" s="350" t="e">
        <f t="shared" si="3"/>
        <v>#VALUE!</v>
      </c>
      <c r="J12" s="349" t="str">
        <f>'Общий свод'!AD15</f>
        <v/>
      </c>
      <c r="K12" s="350" t="e">
        <f t="shared" si="4"/>
        <v>#VALUE!</v>
      </c>
    </row>
    <row r="13" spans="1:11" x14ac:dyDescent="0.2">
      <c r="A13" s="158">
        <f>'Общий свод'!C16</f>
        <v>0</v>
      </c>
      <c r="B13" s="349" t="str">
        <f>'Общий свод'!N16</f>
        <v/>
      </c>
      <c r="C13" s="350" t="e">
        <f t="shared" si="0"/>
        <v>#VALUE!</v>
      </c>
      <c r="D13" s="349" t="str">
        <f>'Общий свод'!R16</f>
        <v/>
      </c>
      <c r="E13" s="350" t="e">
        <f t="shared" si="1"/>
        <v>#VALUE!</v>
      </c>
      <c r="F13" s="349" t="str">
        <f>'Общий свод'!V16</f>
        <v/>
      </c>
      <c r="G13" s="350" t="e">
        <f t="shared" si="2"/>
        <v>#VALUE!</v>
      </c>
      <c r="H13" s="349" t="str">
        <f>'Общий свод'!Z16</f>
        <v/>
      </c>
      <c r="I13" s="350" t="e">
        <f t="shared" si="3"/>
        <v>#VALUE!</v>
      </c>
      <c r="J13" s="349" t="str">
        <f>'Общий свод'!AD16</f>
        <v/>
      </c>
      <c r="K13" s="350" t="e">
        <f t="shared" si="4"/>
        <v>#VALUE!</v>
      </c>
    </row>
    <row r="14" spans="1:11" x14ac:dyDescent="0.2">
      <c r="A14" s="158">
        <f>'Общий свод'!C17</f>
        <v>0</v>
      </c>
      <c r="B14" s="349" t="str">
        <f>'Общий свод'!N17</f>
        <v/>
      </c>
      <c r="C14" s="350" t="e">
        <f t="shared" si="0"/>
        <v>#VALUE!</v>
      </c>
      <c r="D14" s="349" t="str">
        <f>'Общий свод'!R17</f>
        <v/>
      </c>
      <c r="E14" s="350" t="e">
        <f t="shared" si="1"/>
        <v>#VALUE!</v>
      </c>
      <c r="F14" s="349" t="str">
        <f>'Общий свод'!V17</f>
        <v/>
      </c>
      <c r="G14" s="350" t="e">
        <f t="shared" si="2"/>
        <v>#VALUE!</v>
      </c>
      <c r="H14" s="349" t="str">
        <f>'Общий свод'!Z17</f>
        <v/>
      </c>
      <c r="I14" s="350" t="e">
        <f t="shared" si="3"/>
        <v>#VALUE!</v>
      </c>
      <c r="J14" s="349" t="str">
        <f>'Общий свод'!AD17</f>
        <v/>
      </c>
      <c r="K14" s="350" t="e">
        <f t="shared" si="4"/>
        <v>#VALUE!</v>
      </c>
    </row>
    <row r="15" spans="1:11" x14ac:dyDescent="0.2">
      <c r="A15" s="158">
        <f>'Общий свод'!C18</f>
        <v>0</v>
      </c>
      <c r="B15" s="349" t="str">
        <f>'Общий свод'!N18</f>
        <v/>
      </c>
      <c r="C15" s="350" t="e">
        <f t="shared" si="0"/>
        <v>#VALUE!</v>
      </c>
      <c r="D15" s="349" t="str">
        <f>'Общий свод'!R18</f>
        <v/>
      </c>
      <c r="E15" s="350" t="e">
        <f t="shared" si="1"/>
        <v>#VALUE!</v>
      </c>
      <c r="F15" s="349" t="str">
        <f>'Общий свод'!V18</f>
        <v/>
      </c>
      <c r="G15" s="350" t="e">
        <f t="shared" si="2"/>
        <v>#VALUE!</v>
      </c>
      <c r="H15" s="349" t="str">
        <f>'Общий свод'!Z18</f>
        <v/>
      </c>
      <c r="I15" s="350" t="e">
        <f t="shared" si="3"/>
        <v>#VALUE!</v>
      </c>
      <c r="J15" s="349" t="str">
        <f>'Общий свод'!AD18</f>
        <v/>
      </c>
      <c r="K15" s="350" t="e">
        <f t="shared" si="4"/>
        <v>#VALUE!</v>
      </c>
    </row>
    <row r="16" spans="1:11" x14ac:dyDescent="0.2">
      <c r="A16" s="158">
        <f>'Общий свод'!C19</f>
        <v>0</v>
      </c>
      <c r="B16" s="349" t="str">
        <f>'Общий свод'!N19</f>
        <v/>
      </c>
      <c r="C16" s="350" t="e">
        <f t="shared" si="0"/>
        <v>#VALUE!</v>
      </c>
      <c r="D16" s="349" t="str">
        <f>'Общий свод'!R19</f>
        <v/>
      </c>
      <c r="E16" s="350" t="e">
        <f t="shared" si="1"/>
        <v>#VALUE!</v>
      </c>
      <c r="F16" s="349" t="str">
        <f>'Общий свод'!V19</f>
        <v/>
      </c>
      <c r="G16" s="350" t="e">
        <f t="shared" si="2"/>
        <v>#VALUE!</v>
      </c>
      <c r="H16" s="349" t="str">
        <f>'Общий свод'!Z19</f>
        <v/>
      </c>
      <c r="I16" s="350" t="e">
        <f t="shared" si="3"/>
        <v>#VALUE!</v>
      </c>
      <c r="J16" s="349" t="str">
        <f>'Общий свод'!AD19</f>
        <v/>
      </c>
      <c r="K16" s="350" t="e">
        <f t="shared" si="4"/>
        <v>#VALUE!</v>
      </c>
    </row>
    <row r="17" spans="1:11" x14ac:dyDescent="0.2">
      <c r="A17" s="158">
        <f>'Общий свод'!C20</f>
        <v>0</v>
      </c>
      <c r="B17" s="349" t="str">
        <f>'Общий свод'!N20</f>
        <v/>
      </c>
      <c r="C17" s="350" t="e">
        <f t="shared" si="0"/>
        <v>#VALUE!</v>
      </c>
      <c r="D17" s="349" t="str">
        <f>'Общий свод'!R20</f>
        <v/>
      </c>
      <c r="E17" s="350" t="e">
        <f t="shared" si="1"/>
        <v>#VALUE!</v>
      </c>
      <c r="F17" s="349" t="str">
        <f>'Общий свод'!V20</f>
        <v/>
      </c>
      <c r="G17" s="350" t="e">
        <f t="shared" si="2"/>
        <v>#VALUE!</v>
      </c>
      <c r="H17" s="349" t="str">
        <f>'Общий свод'!Z20</f>
        <v/>
      </c>
      <c r="I17" s="350" t="e">
        <f t="shared" si="3"/>
        <v>#VALUE!</v>
      </c>
      <c r="J17" s="349" t="str">
        <f>'Общий свод'!AD20</f>
        <v/>
      </c>
      <c r="K17" s="350" t="e">
        <f t="shared" si="4"/>
        <v>#VALUE!</v>
      </c>
    </row>
    <row r="18" spans="1:11" x14ac:dyDescent="0.2">
      <c r="A18" s="158">
        <f>'Общий свод'!C21</f>
        <v>0</v>
      </c>
      <c r="B18" s="349" t="str">
        <f>'Общий свод'!N21</f>
        <v/>
      </c>
      <c r="C18" s="350" t="e">
        <f t="shared" si="0"/>
        <v>#VALUE!</v>
      </c>
      <c r="D18" s="349" t="str">
        <f>'Общий свод'!R21</f>
        <v/>
      </c>
      <c r="E18" s="350" t="e">
        <f t="shared" si="1"/>
        <v>#VALUE!</v>
      </c>
      <c r="F18" s="349" t="str">
        <f>'Общий свод'!V21</f>
        <v/>
      </c>
      <c r="G18" s="350" t="e">
        <f t="shared" si="2"/>
        <v>#VALUE!</v>
      </c>
      <c r="H18" s="349" t="str">
        <f>'Общий свод'!Z21</f>
        <v/>
      </c>
      <c r="I18" s="350" t="e">
        <f t="shared" si="3"/>
        <v>#VALUE!</v>
      </c>
      <c r="J18" s="349" t="str">
        <f>'Общий свод'!AD21</f>
        <v/>
      </c>
      <c r="K18" s="350" t="e">
        <f t="shared" si="4"/>
        <v>#VALUE!</v>
      </c>
    </row>
    <row r="19" spans="1:11" x14ac:dyDescent="0.2">
      <c r="A19" s="158">
        <f>'Общий свод'!C22</f>
        <v>0</v>
      </c>
      <c r="B19" s="349" t="str">
        <f>'Общий свод'!N22</f>
        <v/>
      </c>
      <c r="C19" s="350" t="e">
        <f t="shared" si="0"/>
        <v>#VALUE!</v>
      </c>
      <c r="D19" s="349" t="str">
        <f>'Общий свод'!R22</f>
        <v/>
      </c>
      <c r="E19" s="350" t="e">
        <f t="shared" si="1"/>
        <v>#VALUE!</v>
      </c>
      <c r="F19" s="349" t="str">
        <f>'Общий свод'!V22</f>
        <v/>
      </c>
      <c r="G19" s="350" t="e">
        <f t="shared" si="2"/>
        <v>#VALUE!</v>
      </c>
      <c r="H19" s="349" t="str">
        <f>'Общий свод'!Z22</f>
        <v/>
      </c>
      <c r="I19" s="350" t="e">
        <f t="shared" si="3"/>
        <v>#VALUE!</v>
      </c>
      <c r="J19" s="349" t="str">
        <f>'Общий свод'!AD22</f>
        <v/>
      </c>
      <c r="K19" s="350" t="e">
        <f t="shared" si="4"/>
        <v>#VALUE!</v>
      </c>
    </row>
    <row r="20" spans="1:11" x14ac:dyDescent="0.2">
      <c r="A20" s="158">
        <f>'Общий свод'!C23</f>
        <v>0</v>
      </c>
      <c r="B20" s="349" t="str">
        <f>'Общий свод'!N23</f>
        <v/>
      </c>
      <c r="C20" s="350" t="e">
        <f t="shared" si="0"/>
        <v>#VALUE!</v>
      </c>
      <c r="D20" s="349" t="str">
        <f>'Общий свод'!R23</f>
        <v/>
      </c>
      <c r="E20" s="350" t="e">
        <f t="shared" si="1"/>
        <v>#VALUE!</v>
      </c>
      <c r="F20" s="349" t="str">
        <f>'Общий свод'!V23</f>
        <v/>
      </c>
      <c r="G20" s="350" t="e">
        <f t="shared" si="2"/>
        <v>#VALUE!</v>
      </c>
      <c r="H20" s="349" t="str">
        <f>'Общий свод'!Z23</f>
        <v/>
      </c>
      <c r="I20" s="350" t="e">
        <f t="shared" si="3"/>
        <v>#VALUE!</v>
      </c>
      <c r="J20" s="349" t="str">
        <f>'Общий свод'!AD23</f>
        <v/>
      </c>
      <c r="K20" s="350" t="e">
        <f t="shared" si="4"/>
        <v>#VALUE!</v>
      </c>
    </row>
    <row r="21" spans="1:11" x14ac:dyDescent="0.2">
      <c r="A21" s="158">
        <f>'Общий свод'!C24</f>
        <v>0</v>
      </c>
      <c r="B21" s="349" t="str">
        <f>'Общий свод'!N24</f>
        <v/>
      </c>
      <c r="C21" s="350" t="e">
        <f t="shared" si="0"/>
        <v>#VALUE!</v>
      </c>
      <c r="D21" s="349" t="str">
        <f>'Общий свод'!R24</f>
        <v/>
      </c>
      <c r="E21" s="350" t="e">
        <f t="shared" si="1"/>
        <v>#VALUE!</v>
      </c>
      <c r="F21" s="349" t="str">
        <f>'Общий свод'!V24</f>
        <v/>
      </c>
      <c r="G21" s="350" t="e">
        <f t="shared" si="2"/>
        <v>#VALUE!</v>
      </c>
      <c r="H21" s="349" t="str">
        <f>'Общий свод'!Z24</f>
        <v/>
      </c>
      <c r="I21" s="350" t="e">
        <f t="shared" si="3"/>
        <v>#VALUE!</v>
      </c>
      <c r="J21" s="349" t="str">
        <f>'Общий свод'!AD24</f>
        <v/>
      </c>
      <c r="K21" s="350" t="e">
        <f t="shared" si="4"/>
        <v>#VALUE!</v>
      </c>
    </row>
    <row r="22" spans="1:11" x14ac:dyDescent="0.2">
      <c r="A22" s="158">
        <f>'Общий свод'!C25</f>
        <v>0</v>
      </c>
      <c r="B22" s="349" t="str">
        <f>'Общий свод'!N25</f>
        <v/>
      </c>
      <c r="C22" s="350" t="e">
        <f t="shared" si="0"/>
        <v>#VALUE!</v>
      </c>
      <c r="D22" s="349" t="str">
        <f>'Общий свод'!R25</f>
        <v/>
      </c>
      <c r="E22" s="350" t="e">
        <f t="shared" si="1"/>
        <v>#VALUE!</v>
      </c>
      <c r="F22" s="349" t="str">
        <f>'Общий свод'!V25</f>
        <v/>
      </c>
      <c r="G22" s="350" t="e">
        <f t="shared" si="2"/>
        <v>#VALUE!</v>
      </c>
      <c r="H22" s="349" t="str">
        <f>'Общий свод'!Z25</f>
        <v/>
      </c>
      <c r="I22" s="350" t="e">
        <f t="shared" si="3"/>
        <v>#VALUE!</v>
      </c>
      <c r="J22" s="349" t="str">
        <f>'Общий свод'!AD25</f>
        <v/>
      </c>
      <c r="K22" s="350" t="e">
        <f t="shared" si="4"/>
        <v>#VALUE!</v>
      </c>
    </row>
    <row r="23" spans="1:11" x14ac:dyDescent="0.2">
      <c r="A23" s="158">
        <f>'Общий свод'!C26</f>
        <v>0</v>
      </c>
      <c r="B23" s="349" t="str">
        <f>'Общий свод'!N26</f>
        <v/>
      </c>
      <c r="C23" s="350" t="e">
        <f t="shared" si="0"/>
        <v>#VALUE!</v>
      </c>
      <c r="D23" s="349" t="str">
        <f>'Общий свод'!R26</f>
        <v/>
      </c>
      <c r="E23" s="350" t="e">
        <f t="shared" si="1"/>
        <v>#VALUE!</v>
      </c>
      <c r="F23" s="349" t="str">
        <f>'Общий свод'!V26</f>
        <v/>
      </c>
      <c r="G23" s="350" t="e">
        <f t="shared" si="2"/>
        <v>#VALUE!</v>
      </c>
      <c r="H23" s="349" t="str">
        <f>'Общий свод'!Z26</f>
        <v/>
      </c>
      <c r="I23" s="350" t="e">
        <f t="shared" si="3"/>
        <v>#VALUE!</v>
      </c>
      <c r="J23" s="349" t="str">
        <f>'Общий свод'!AD26</f>
        <v/>
      </c>
      <c r="K23" s="350" t="e">
        <f t="shared" si="4"/>
        <v>#VALUE!</v>
      </c>
    </row>
    <row r="24" spans="1:11" x14ac:dyDescent="0.2">
      <c r="A24" s="158">
        <f>'Общий свод'!C27</f>
        <v>0</v>
      </c>
      <c r="B24" s="349" t="str">
        <f>'Общий свод'!N27</f>
        <v/>
      </c>
      <c r="C24" s="350" t="e">
        <f t="shared" si="0"/>
        <v>#VALUE!</v>
      </c>
      <c r="D24" s="349" t="str">
        <f>'Общий свод'!R27</f>
        <v/>
      </c>
      <c r="E24" s="350" t="e">
        <f t="shared" si="1"/>
        <v>#VALUE!</v>
      </c>
      <c r="F24" s="349" t="str">
        <f>'Общий свод'!V27</f>
        <v/>
      </c>
      <c r="G24" s="350" t="e">
        <f t="shared" si="2"/>
        <v>#VALUE!</v>
      </c>
      <c r="H24" s="349" t="str">
        <f>'Общий свод'!Z27</f>
        <v/>
      </c>
      <c r="I24" s="350" t="e">
        <f t="shared" si="3"/>
        <v>#VALUE!</v>
      </c>
      <c r="J24" s="349" t="str">
        <f>'Общий свод'!AD27</f>
        <v/>
      </c>
      <c r="K24" s="350" t="e">
        <f t="shared" si="4"/>
        <v>#VALUE!</v>
      </c>
    </row>
    <row r="25" spans="1:11" x14ac:dyDescent="0.2">
      <c r="A25" s="158">
        <f>'Общий свод'!C28</f>
        <v>0</v>
      </c>
      <c r="B25" s="349" t="str">
        <f>'Общий свод'!N28</f>
        <v/>
      </c>
      <c r="C25" s="350" t="e">
        <f t="shared" si="0"/>
        <v>#VALUE!</v>
      </c>
      <c r="D25" s="349" t="str">
        <f>'Общий свод'!R28</f>
        <v/>
      </c>
      <c r="E25" s="350" t="e">
        <f t="shared" si="1"/>
        <v>#VALUE!</v>
      </c>
      <c r="F25" s="349" t="str">
        <f>'Общий свод'!V28</f>
        <v/>
      </c>
      <c r="G25" s="350" t="e">
        <f t="shared" si="2"/>
        <v>#VALUE!</v>
      </c>
      <c r="H25" s="349" t="str">
        <f>'Общий свод'!Z28</f>
        <v/>
      </c>
      <c r="I25" s="350" t="e">
        <f t="shared" si="3"/>
        <v>#VALUE!</v>
      </c>
      <c r="J25" s="349" t="str">
        <f>'Общий свод'!AD28</f>
        <v/>
      </c>
      <c r="K25" s="350" t="e">
        <f t="shared" si="4"/>
        <v>#VALUE!</v>
      </c>
    </row>
    <row r="26" spans="1:11" x14ac:dyDescent="0.2">
      <c r="A26" s="158">
        <f>'Общий свод'!C29</f>
        <v>0</v>
      </c>
      <c r="B26" s="349" t="str">
        <f>'Общий свод'!N29</f>
        <v/>
      </c>
      <c r="C26" s="350" t="e">
        <f t="shared" si="0"/>
        <v>#VALUE!</v>
      </c>
      <c r="D26" s="349" t="str">
        <f>'Общий свод'!R29</f>
        <v/>
      </c>
      <c r="E26" s="350" t="e">
        <f t="shared" si="1"/>
        <v>#VALUE!</v>
      </c>
      <c r="F26" s="349" t="str">
        <f>'Общий свод'!V29</f>
        <v/>
      </c>
      <c r="G26" s="350" t="e">
        <f t="shared" si="2"/>
        <v>#VALUE!</v>
      </c>
      <c r="H26" s="349" t="str">
        <f>'Общий свод'!Z29</f>
        <v/>
      </c>
      <c r="I26" s="350" t="e">
        <f t="shared" si="3"/>
        <v>#VALUE!</v>
      </c>
      <c r="J26" s="349" t="str">
        <f>'Общий свод'!AD29</f>
        <v/>
      </c>
      <c r="K26" s="350" t="e">
        <f t="shared" si="4"/>
        <v>#VALUE!</v>
      </c>
    </row>
    <row r="27" spans="1:11" x14ac:dyDescent="0.2">
      <c r="A27" s="158">
        <f>'Общий свод'!C30</f>
        <v>0</v>
      </c>
      <c r="B27" s="349" t="str">
        <f>'Общий свод'!N30</f>
        <v/>
      </c>
      <c r="C27" s="350" t="e">
        <f t="shared" si="0"/>
        <v>#VALUE!</v>
      </c>
      <c r="D27" s="349" t="str">
        <f>'Общий свод'!R30</f>
        <v/>
      </c>
      <c r="E27" s="350" t="e">
        <f t="shared" si="1"/>
        <v>#VALUE!</v>
      </c>
      <c r="F27" s="349" t="str">
        <f>'Общий свод'!V30</f>
        <v/>
      </c>
      <c r="G27" s="350" t="e">
        <f t="shared" si="2"/>
        <v>#VALUE!</v>
      </c>
      <c r="H27" s="349" t="str">
        <f>'Общий свод'!Z30</f>
        <v/>
      </c>
      <c r="I27" s="350" t="e">
        <f t="shared" si="3"/>
        <v>#VALUE!</v>
      </c>
      <c r="J27" s="349" t="str">
        <f>'Общий свод'!AD30</f>
        <v/>
      </c>
      <c r="K27" s="350" t="e">
        <f t="shared" si="4"/>
        <v>#VALUE!</v>
      </c>
    </row>
    <row r="28" spans="1:11" x14ac:dyDescent="0.2">
      <c r="A28" s="158">
        <f>'Общий свод'!C31</f>
        <v>0</v>
      </c>
      <c r="B28" s="349" t="str">
        <f>'Общий свод'!N31</f>
        <v/>
      </c>
      <c r="C28" s="350" t="e">
        <f t="shared" si="0"/>
        <v>#VALUE!</v>
      </c>
      <c r="D28" s="349" t="str">
        <f>'Общий свод'!R31</f>
        <v/>
      </c>
      <c r="E28" s="350" t="e">
        <f t="shared" si="1"/>
        <v>#VALUE!</v>
      </c>
      <c r="F28" s="349" t="str">
        <f>'Общий свод'!V31</f>
        <v/>
      </c>
      <c r="G28" s="350" t="e">
        <f t="shared" si="2"/>
        <v>#VALUE!</v>
      </c>
      <c r="H28" s="349" t="str">
        <f>'Общий свод'!Z31</f>
        <v/>
      </c>
      <c r="I28" s="350" t="e">
        <f t="shared" si="3"/>
        <v>#VALUE!</v>
      </c>
      <c r="J28" s="349" t="str">
        <f>'Общий свод'!AD31</f>
        <v/>
      </c>
      <c r="K28" s="350" t="e">
        <f t="shared" si="4"/>
        <v>#VALUE!</v>
      </c>
    </row>
    <row r="29" spans="1:11" x14ac:dyDescent="0.2">
      <c r="A29" s="158">
        <f>'Общий свод'!C32</f>
        <v>0</v>
      </c>
      <c r="B29" s="349" t="str">
        <f>'Общий свод'!N32</f>
        <v/>
      </c>
      <c r="C29" s="350" t="e">
        <f t="shared" si="0"/>
        <v>#VALUE!</v>
      </c>
      <c r="D29" s="349" t="str">
        <f>'Общий свод'!R32</f>
        <v/>
      </c>
      <c r="E29" s="350" t="e">
        <f t="shared" si="1"/>
        <v>#VALUE!</v>
      </c>
      <c r="F29" s="349" t="str">
        <f>'Общий свод'!V32</f>
        <v/>
      </c>
      <c r="G29" s="350" t="e">
        <f t="shared" si="2"/>
        <v>#VALUE!</v>
      </c>
      <c r="H29" s="349" t="str">
        <f>'Общий свод'!Z32</f>
        <v/>
      </c>
      <c r="I29" s="350" t="e">
        <f t="shared" si="3"/>
        <v>#VALUE!</v>
      </c>
      <c r="J29" s="349" t="str">
        <f>'Общий свод'!AD32</f>
        <v/>
      </c>
      <c r="K29" s="350" t="e">
        <f t="shared" si="4"/>
        <v>#VALUE!</v>
      </c>
    </row>
    <row r="30" spans="1:11" x14ac:dyDescent="0.2">
      <c r="A30" s="158">
        <f>'Общий свод'!C33</f>
        <v>0</v>
      </c>
      <c r="B30" s="349" t="str">
        <f>'Общий свод'!N33</f>
        <v/>
      </c>
      <c r="C30" s="350" t="e">
        <f t="shared" si="0"/>
        <v>#VALUE!</v>
      </c>
      <c r="D30" s="349" t="str">
        <f>'Общий свод'!R33</f>
        <v/>
      </c>
      <c r="E30" s="350" t="e">
        <f t="shared" si="1"/>
        <v>#VALUE!</v>
      </c>
      <c r="F30" s="349" t="str">
        <f>'Общий свод'!V33</f>
        <v/>
      </c>
      <c r="G30" s="350" t="e">
        <f t="shared" si="2"/>
        <v>#VALUE!</v>
      </c>
      <c r="H30" s="349" t="str">
        <f>'Общий свод'!Z33</f>
        <v/>
      </c>
      <c r="I30" s="350" t="e">
        <f t="shared" si="3"/>
        <v>#VALUE!</v>
      </c>
      <c r="J30" s="349" t="str">
        <f>'Общий свод'!AD33</f>
        <v/>
      </c>
      <c r="K30" s="350" t="e">
        <f t="shared" si="4"/>
        <v>#VALUE!</v>
      </c>
    </row>
    <row r="31" spans="1:11" x14ac:dyDescent="0.2">
      <c r="A31" s="158">
        <f>'Общий свод'!C34</f>
        <v>0</v>
      </c>
      <c r="B31" s="349" t="str">
        <f>'Общий свод'!N34</f>
        <v/>
      </c>
      <c r="C31" s="350" t="e">
        <f t="shared" si="0"/>
        <v>#VALUE!</v>
      </c>
      <c r="D31" s="349" t="str">
        <f>'Общий свод'!R34</f>
        <v/>
      </c>
      <c r="E31" s="350" t="e">
        <f t="shared" si="1"/>
        <v>#VALUE!</v>
      </c>
      <c r="F31" s="349" t="str">
        <f>'Общий свод'!V34</f>
        <v/>
      </c>
      <c r="G31" s="350" t="e">
        <f t="shared" si="2"/>
        <v>#VALUE!</v>
      </c>
      <c r="H31" s="349" t="str">
        <f>'Общий свод'!Z34</f>
        <v/>
      </c>
      <c r="I31" s="350" t="e">
        <f t="shared" si="3"/>
        <v>#VALUE!</v>
      </c>
      <c r="J31" s="349" t="str">
        <f>'Общий свод'!AD34</f>
        <v/>
      </c>
      <c r="K31" s="350" t="e">
        <f t="shared" si="4"/>
        <v>#VALUE!</v>
      </c>
    </row>
    <row r="32" spans="1:11" x14ac:dyDescent="0.2">
      <c r="A32" s="158">
        <f>'Общий свод'!C35</f>
        <v>0</v>
      </c>
      <c r="B32" s="349" t="str">
        <f>'Общий свод'!N35</f>
        <v/>
      </c>
      <c r="C32" s="350" t="e">
        <f t="shared" si="0"/>
        <v>#VALUE!</v>
      </c>
      <c r="D32" s="349" t="str">
        <f>'Общий свод'!R35</f>
        <v/>
      </c>
      <c r="E32" s="350" t="e">
        <f t="shared" si="1"/>
        <v>#VALUE!</v>
      </c>
      <c r="F32" s="349" t="str">
        <f>'Общий свод'!V35</f>
        <v/>
      </c>
      <c r="G32" s="350" t="e">
        <f t="shared" si="2"/>
        <v>#VALUE!</v>
      </c>
      <c r="H32" s="349" t="str">
        <f>'Общий свод'!Z35</f>
        <v/>
      </c>
      <c r="I32" s="350" t="e">
        <f t="shared" si="3"/>
        <v>#VALUE!</v>
      </c>
      <c r="J32" s="349" t="str">
        <f>'Общий свод'!AD35</f>
        <v/>
      </c>
      <c r="K32" s="350" t="e">
        <f t="shared" si="4"/>
        <v>#VALUE!</v>
      </c>
    </row>
    <row r="33" spans="1:11" x14ac:dyDescent="0.2">
      <c r="A33" s="158">
        <f>'Общий свод'!C36</f>
        <v>0</v>
      </c>
      <c r="B33" s="349" t="str">
        <f>'Общий свод'!N36</f>
        <v/>
      </c>
      <c r="C33" s="350" t="e">
        <f t="shared" si="0"/>
        <v>#VALUE!</v>
      </c>
      <c r="D33" s="349" t="str">
        <f>'Общий свод'!R36</f>
        <v/>
      </c>
      <c r="E33" s="350" t="e">
        <f t="shared" si="1"/>
        <v>#VALUE!</v>
      </c>
      <c r="F33" s="349" t="str">
        <f>'Общий свод'!V36</f>
        <v/>
      </c>
      <c r="G33" s="350" t="e">
        <f t="shared" si="2"/>
        <v>#VALUE!</v>
      </c>
      <c r="H33" s="349" t="str">
        <f>'Общий свод'!Z36</f>
        <v/>
      </c>
      <c r="I33" s="350" t="e">
        <f t="shared" si="3"/>
        <v>#VALUE!</v>
      </c>
      <c r="J33" s="349" t="str">
        <f>'Общий свод'!AD36</f>
        <v/>
      </c>
      <c r="K33" s="350" t="e">
        <f t="shared" si="4"/>
        <v>#VALUE!</v>
      </c>
    </row>
    <row r="34" spans="1:11" x14ac:dyDescent="0.2">
      <c r="A34" s="158">
        <f>'Общий свод'!C37</f>
        <v>0</v>
      </c>
      <c r="B34" s="349" t="str">
        <f>'Общий свод'!N37</f>
        <v/>
      </c>
      <c r="C34" s="350" t="e">
        <f t="shared" si="0"/>
        <v>#VALUE!</v>
      </c>
      <c r="D34" s="349" t="str">
        <f>'Общий свод'!R37</f>
        <v/>
      </c>
      <c r="E34" s="350" t="e">
        <f t="shared" si="1"/>
        <v>#VALUE!</v>
      </c>
      <c r="F34" s="349" t="str">
        <f>'Общий свод'!V37</f>
        <v/>
      </c>
      <c r="G34" s="350" t="e">
        <f t="shared" si="2"/>
        <v>#VALUE!</v>
      </c>
      <c r="H34" s="349" t="str">
        <f>'Общий свод'!Z37</f>
        <v/>
      </c>
      <c r="I34" s="350" t="e">
        <f t="shared" si="3"/>
        <v>#VALUE!</v>
      </c>
      <c r="J34" s="349" t="str">
        <f>'Общий свод'!AD37</f>
        <v/>
      </c>
      <c r="K34" s="350" t="e">
        <f t="shared" si="4"/>
        <v>#VALUE!</v>
      </c>
    </row>
    <row r="35" spans="1:11" x14ac:dyDescent="0.2">
      <c r="A35" s="158">
        <f>'Общий свод'!C38</f>
        <v>0</v>
      </c>
      <c r="B35" s="349" t="str">
        <f>'Общий свод'!N38</f>
        <v/>
      </c>
      <c r="C35" s="350" t="e">
        <f t="shared" si="0"/>
        <v>#VALUE!</v>
      </c>
      <c r="D35" s="349" t="str">
        <f>'Общий свод'!R38</f>
        <v/>
      </c>
      <c r="E35" s="350" t="e">
        <f t="shared" si="1"/>
        <v>#VALUE!</v>
      </c>
      <c r="F35" s="349" t="str">
        <f>'Общий свод'!V38</f>
        <v/>
      </c>
      <c r="G35" s="350" t="e">
        <f t="shared" si="2"/>
        <v>#VALUE!</v>
      </c>
      <c r="H35" s="349" t="str">
        <f>'Общий свод'!Z38</f>
        <v/>
      </c>
      <c r="I35" s="350" t="e">
        <f t="shared" si="3"/>
        <v>#VALUE!</v>
      </c>
      <c r="J35" s="349" t="str">
        <f>'Общий свод'!AD38</f>
        <v/>
      </c>
      <c r="K35" s="350" t="e">
        <f t="shared" si="4"/>
        <v>#VALUE!</v>
      </c>
    </row>
    <row r="36" spans="1:11" x14ac:dyDescent="0.2">
      <c r="A36" s="158">
        <f>'Общий свод'!C39</f>
        <v>0</v>
      </c>
      <c r="B36" s="349" t="str">
        <f>'Общий свод'!N39</f>
        <v/>
      </c>
      <c r="C36" s="350" t="e">
        <f t="shared" si="0"/>
        <v>#VALUE!</v>
      </c>
      <c r="D36" s="349" t="str">
        <f>'Общий свод'!R39</f>
        <v/>
      </c>
      <c r="E36" s="350" t="e">
        <f t="shared" si="1"/>
        <v>#VALUE!</v>
      </c>
      <c r="F36" s="349" t="str">
        <f>'Общий свод'!V39</f>
        <v/>
      </c>
      <c r="G36" s="350" t="e">
        <f t="shared" si="2"/>
        <v>#VALUE!</v>
      </c>
      <c r="H36" s="349" t="str">
        <f>'Общий свод'!Z39</f>
        <v/>
      </c>
      <c r="I36" s="350" t="e">
        <f t="shared" si="3"/>
        <v>#VALUE!</v>
      </c>
      <c r="J36" s="349" t="str">
        <f>'Общий свод'!AD39</f>
        <v/>
      </c>
      <c r="K36" s="350" t="e">
        <f t="shared" si="4"/>
        <v>#VALUE!</v>
      </c>
    </row>
    <row r="37" spans="1:11" x14ac:dyDescent="0.2">
      <c r="A37" s="158">
        <f>'Общий свод'!C40</f>
        <v>0</v>
      </c>
      <c r="B37" s="349" t="str">
        <f>'Общий свод'!N40</f>
        <v/>
      </c>
      <c r="C37" s="350" t="e">
        <f t="shared" si="0"/>
        <v>#VALUE!</v>
      </c>
      <c r="D37" s="349" t="str">
        <f>'Общий свод'!R40</f>
        <v/>
      </c>
      <c r="E37" s="350" t="e">
        <f t="shared" si="1"/>
        <v>#VALUE!</v>
      </c>
      <c r="F37" s="349" t="str">
        <f>'Общий свод'!V40</f>
        <v/>
      </c>
      <c r="G37" s="350" t="e">
        <f t="shared" si="2"/>
        <v>#VALUE!</v>
      </c>
      <c r="H37" s="349" t="str">
        <f>'Общий свод'!Z40</f>
        <v/>
      </c>
      <c r="I37" s="350" t="e">
        <f t="shared" si="3"/>
        <v>#VALUE!</v>
      </c>
      <c r="J37" s="349" t="str">
        <f>'Общий свод'!AD40</f>
        <v/>
      </c>
      <c r="K37" s="350" t="e">
        <f t="shared" si="4"/>
        <v>#VALUE!</v>
      </c>
    </row>
    <row r="38" spans="1:11" x14ac:dyDescent="0.2">
      <c r="A38" s="158">
        <f>'Общий свод'!C41</f>
        <v>0</v>
      </c>
      <c r="B38" s="349" t="str">
        <f>'Общий свод'!N41</f>
        <v/>
      </c>
      <c r="C38" s="350" t="e">
        <f t="shared" si="0"/>
        <v>#VALUE!</v>
      </c>
      <c r="D38" s="349" t="str">
        <f>'Общий свод'!R41</f>
        <v/>
      </c>
      <c r="E38" s="350" t="e">
        <f t="shared" si="1"/>
        <v>#VALUE!</v>
      </c>
      <c r="F38" s="349" t="str">
        <f>'Общий свод'!V41</f>
        <v/>
      </c>
      <c r="G38" s="350" t="e">
        <f t="shared" si="2"/>
        <v>#VALUE!</v>
      </c>
      <c r="H38" s="349" t="str">
        <f>'Общий свод'!Z41</f>
        <v/>
      </c>
      <c r="I38" s="350" t="e">
        <f t="shared" si="3"/>
        <v>#VALUE!</v>
      </c>
      <c r="J38" s="349" t="str">
        <f>'Общий свод'!AD41</f>
        <v/>
      </c>
      <c r="K38" s="350" t="e">
        <f t="shared" si="4"/>
        <v>#VALUE!</v>
      </c>
    </row>
    <row r="39" spans="1:11" x14ac:dyDescent="0.2">
      <c r="A39" s="158">
        <f>'Общий свод'!C42</f>
        <v>0</v>
      </c>
      <c r="B39" s="349" t="str">
        <f>'Общий свод'!N42</f>
        <v/>
      </c>
      <c r="C39" s="350" t="e">
        <f t="shared" si="0"/>
        <v>#VALUE!</v>
      </c>
      <c r="D39" s="349" t="str">
        <f>'Общий свод'!R42</f>
        <v/>
      </c>
      <c r="E39" s="350" t="e">
        <f t="shared" si="1"/>
        <v>#VALUE!</v>
      </c>
      <c r="F39" s="349" t="str">
        <f>'Общий свод'!V42</f>
        <v/>
      </c>
      <c r="G39" s="350" t="e">
        <f t="shared" si="2"/>
        <v>#VALUE!</v>
      </c>
      <c r="H39" s="349" t="str">
        <f>'Общий свод'!Z42</f>
        <v/>
      </c>
      <c r="I39" s="350" t="e">
        <f t="shared" si="3"/>
        <v>#VALUE!</v>
      </c>
      <c r="J39" s="349" t="str">
        <f>'Общий свод'!AD42</f>
        <v/>
      </c>
      <c r="K39" s="350" t="e">
        <f t="shared" si="4"/>
        <v>#VALUE!</v>
      </c>
    </row>
    <row r="40" spans="1:11" x14ac:dyDescent="0.2">
      <c r="A40" s="158">
        <f>'Общий свод'!C43</f>
        <v>0</v>
      </c>
      <c r="B40" s="349" t="str">
        <f>'Общий свод'!N43</f>
        <v/>
      </c>
      <c r="C40" s="350" t="e">
        <f t="shared" si="0"/>
        <v>#VALUE!</v>
      </c>
      <c r="D40" s="349" t="str">
        <f>'Общий свод'!R43</f>
        <v/>
      </c>
      <c r="E40" s="350" t="e">
        <f t="shared" si="1"/>
        <v>#VALUE!</v>
      </c>
      <c r="F40" s="349" t="str">
        <f>'Общий свод'!V43</f>
        <v/>
      </c>
      <c r="G40" s="350" t="e">
        <f t="shared" si="2"/>
        <v>#VALUE!</v>
      </c>
      <c r="H40" s="349" t="str">
        <f>'Общий свод'!Z43</f>
        <v/>
      </c>
      <c r="I40" s="350" t="e">
        <f t="shared" si="3"/>
        <v>#VALUE!</v>
      </c>
      <c r="J40" s="349" t="str">
        <f>'Общий свод'!AD43</f>
        <v/>
      </c>
      <c r="K40" s="350" t="e">
        <f t="shared" si="4"/>
        <v>#VALUE!</v>
      </c>
    </row>
    <row r="41" spans="1:11" x14ac:dyDescent="0.2">
      <c r="A41" s="158">
        <f>'Общий свод'!C44</f>
        <v>0</v>
      </c>
      <c r="B41" s="349" t="str">
        <f>'Общий свод'!N44</f>
        <v/>
      </c>
      <c r="C41" s="350" t="e">
        <f t="shared" si="0"/>
        <v>#VALUE!</v>
      </c>
      <c r="D41" s="349" t="str">
        <f>'Общий свод'!R44</f>
        <v/>
      </c>
      <c r="E41" s="350" t="e">
        <f t="shared" si="1"/>
        <v>#VALUE!</v>
      </c>
      <c r="F41" s="349" t="str">
        <f>'Общий свод'!V44</f>
        <v/>
      </c>
      <c r="G41" s="350" t="e">
        <f t="shared" si="2"/>
        <v>#VALUE!</v>
      </c>
      <c r="H41" s="349" t="str">
        <f>'Общий свод'!Z44</f>
        <v/>
      </c>
      <c r="I41" s="350" t="e">
        <f t="shared" si="3"/>
        <v>#VALUE!</v>
      </c>
      <c r="J41" s="349" t="str">
        <f>'Общий свод'!AD44</f>
        <v/>
      </c>
      <c r="K41" s="350" t="e">
        <f t="shared" si="4"/>
        <v>#VALUE!</v>
      </c>
    </row>
    <row r="42" spans="1:11" x14ac:dyDescent="0.2">
      <c r="A42" s="158">
        <f>'Общий свод'!C45</f>
        <v>0</v>
      </c>
      <c r="B42" s="349" t="str">
        <f>'Общий свод'!N45</f>
        <v/>
      </c>
      <c r="C42" s="350" t="e">
        <f t="shared" si="0"/>
        <v>#VALUE!</v>
      </c>
      <c r="D42" s="349" t="str">
        <f>'Общий свод'!R45</f>
        <v/>
      </c>
      <c r="E42" s="350" t="e">
        <f t="shared" si="1"/>
        <v>#VALUE!</v>
      </c>
      <c r="F42" s="349" t="str">
        <f>'Общий свод'!V45</f>
        <v/>
      </c>
      <c r="G42" s="350" t="e">
        <f t="shared" si="2"/>
        <v>#VALUE!</v>
      </c>
      <c r="H42" s="349" t="str">
        <f>'Общий свод'!Z45</f>
        <v/>
      </c>
      <c r="I42" s="350" t="e">
        <f t="shared" si="3"/>
        <v>#VALUE!</v>
      </c>
      <c r="J42" s="349" t="str">
        <f>'Общий свод'!AD45</f>
        <v/>
      </c>
      <c r="K42" s="350" t="e">
        <f t="shared" si="4"/>
        <v>#VALUE!</v>
      </c>
    </row>
    <row r="43" spans="1:11" x14ac:dyDescent="0.2">
      <c r="A43" s="158">
        <f>'Общий свод'!C46</f>
        <v>0</v>
      </c>
      <c r="B43" s="349" t="str">
        <f>'Общий свод'!N46</f>
        <v/>
      </c>
      <c r="C43" s="350" t="e">
        <f t="shared" si="0"/>
        <v>#VALUE!</v>
      </c>
      <c r="D43" s="349" t="str">
        <f>'Общий свод'!R46</f>
        <v/>
      </c>
      <c r="E43" s="350" t="e">
        <f t="shared" si="1"/>
        <v>#VALUE!</v>
      </c>
      <c r="F43" s="349" t="str">
        <f>'Общий свод'!V46</f>
        <v/>
      </c>
      <c r="G43" s="350" t="e">
        <f t="shared" si="2"/>
        <v>#VALUE!</v>
      </c>
      <c r="H43" s="349" t="str">
        <f>'Общий свод'!Z46</f>
        <v/>
      </c>
      <c r="I43" s="350" t="e">
        <f t="shared" si="3"/>
        <v>#VALUE!</v>
      </c>
      <c r="J43" s="349" t="str">
        <f>'Общий свод'!AD46</f>
        <v/>
      </c>
      <c r="K43" s="350" t="e">
        <f t="shared" si="4"/>
        <v>#VALUE!</v>
      </c>
    </row>
    <row r="44" spans="1:11" x14ac:dyDescent="0.2">
      <c r="A44" s="158">
        <f>'Общий свод'!C47</f>
        <v>0</v>
      </c>
      <c r="B44" s="349" t="str">
        <f>'Общий свод'!N47</f>
        <v/>
      </c>
      <c r="C44" s="350" t="e">
        <f t="shared" si="0"/>
        <v>#VALUE!</v>
      </c>
      <c r="D44" s="349" t="str">
        <f>'Общий свод'!R47</f>
        <v/>
      </c>
      <c r="E44" s="350" t="e">
        <f t="shared" si="1"/>
        <v>#VALUE!</v>
      </c>
      <c r="F44" s="349" t="str">
        <f>'Общий свод'!V47</f>
        <v/>
      </c>
      <c r="G44" s="350" t="e">
        <f t="shared" si="2"/>
        <v>#VALUE!</v>
      </c>
      <c r="H44" s="349" t="str">
        <f>'Общий свод'!Z47</f>
        <v/>
      </c>
      <c r="I44" s="350" t="e">
        <f t="shared" si="3"/>
        <v>#VALUE!</v>
      </c>
      <c r="J44" s="349" t="str">
        <f>'Общий свод'!AD47</f>
        <v/>
      </c>
      <c r="K44" s="350" t="e">
        <f t="shared" si="4"/>
        <v>#VALUE!</v>
      </c>
    </row>
    <row r="45" spans="1:11" x14ac:dyDescent="0.2">
      <c r="A45" s="158">
        <f>'Общий свод'!C48</f>
        <v>0</v>
      </c>
      <c r="B45" s="349" t="str">
        <f>'Общий свод'!N48</f>
        <v/>
      </c>
      <c r="C45" s="350" t="e">
        <f t="shared" si="0"/>
        <v>#VALUE!</v>
      </c>
      <c r="D45" s="349" t="str">
        <f>'Общий свод'!R48</f>
        <v/>
      </c>
      <c r="E45" s="350" t="e">
        <f t="shared" si="1"/>
        <v>#VALUE!</v>
      </c>
      <c r="F45" s="349" t="str">
        <f>'Общий свод'!V48</f>
        <v/>
      </c>
      <c r="G45" s="350" t="e">
        <f t="shared" si="2"/>
        <v>#VALUE!</v>
      </c>
      <c r="H45" s="349" t="str">
        <f>'Общий свод'!Z48</f>
        <v/>
      </c>
      <c r="I45" s="350" t="e">
        <f t="shared" si="3"/>
        <v>#VALUE!</v>
      </c>
      <c r="J45" s="349" t="str">
        <f>'Общий свод'!AD48</f>
        <v/>
      </c>
      <c r="K45" s="350" t="e">
        <f t="shared" si="4"/>
        <v>#VALUE!</v>
      </c>
    </row>
    <row r="46" spans="1:11" x14ac:dyDescent="0.2">
      <c r="A46" s="158">
        <f>'Общий свод'!C49</f>
        <v>0</v>
      </c>
      <c r="B46" s="349" t="str">
        <f>'Общий свод'!N49</f>
        <v/>
      </c>
      <c r="C46" s="350" t="e">
        <f t="shared" si="0"/>
        <v>#VALUE!</v>
      </c>
      <c r="D46" s="349" t="str">
        <f>'Общий свод'!R49</f>
        <v/>
      </c>
      <c r="E46" s="350" t="e">
        <f t="shared" si="1"/>
        <v>#VALUE!</v>
      </c>
      <c r="F46" s="349" t="str">
        <f>'Общий свод'!V49</f>
        <v/>
      </c>
      <c r="G46" s="350" t="e">
        <f t="shared" si="2"/>
        <v>#VALUE!</v>
      </c>
      <c r="H46" s="349" t="str">
        <f>'Общий свод'!Z49</f>
        <v/>
      </c>
      <c r="I46" s="350" t="e">
        <f t="shared" si="3"/>
        <v>#VALUE!</v>
      </c>
      <c r="J46" s="349" t="str">
        <f>'Общий свод'!AD49</f>
        <v/>
      </c>
      <c r="K46" s="350" t="e">
        <f t="shared" si="4"/>
        <v>#VALUE!</v>
      </c>
    </row>
    <row r="47" spans="1:11" x14ac:dyDescent="0.2">
      <c r="A47" s="158">
        <f>'Общий свод'!C50</f>
        <v>0</v>
      </c>
      <c r="B47" s="349" t="str">
        <f>'Общий свод'!N50</f>
        <v/>
      </c>
      <c r="C47" s="350" t="e">
        <f t="shared" si="0"/>
        <v>#VALUE!</v>
      </c>
      <c r="D47" s="349" t="str">
        <f>'Общий свод'!R50</f>
        <v/>
      </c>
      <c r="E47" s="350" t="e">
        <f t="shared" si="1"/>
        <v>#VALUE!</v>
      </c>
      <c r="F47" s="349" t="str">
        <f>'Общий свод'!V50</f>
        <v/>
      </c>
      <c r="G47" s="350" t="e">
        <f t="shared" si="2"/>
        <v>#VALUE!</v>
      </c>
      <c r="H47" s="349" t="str">
        <f>'Общий свод'!Z50</f>
        <v/>
      </c>
      <c r="I47" s="350" t="e">
        <f t="shared" si="3"/>
        <v>#VALUE!</v>
      </c>
      <c r="J47" s="349" t="str">
        <f>'Общий свод'!AD50</f>
        <v/>
      </c>
      <c r="K47" s="350" t="e">
        <f t="shared" si="4"/>
        <v>#VALUE!</v>
      </c>
    </row>
    <row r="48" spans="1:11" x14ac:dyDescent="0.2">
      <c r="A48" s="158">
        <f>'Общий свод'!C51</f>
        <v>0</v>
      </c>
      <c r="B48" s="349" t="str">
        <f>'Общий свод'!N51</f>
        <v/>
      </c>
      <c r="C48" s="350" t="e">
        <f t="shared" si="0"/>
        <v>#VALUE!</v>
      </c>
      <c r="D48" s="349" t="str">
        <f>'Общий свод'!R51</f>
        <v/>
      </c>
      <c r="E48" s="350" t="e">
        <f t="shared" si="1"/>
        <v>#VALUE!</v>
      </c>
      <c r="F48" s="349" t="str">
        <f>'Общий свод'!V51</f>
        <v/>
      </c>
      <c r="G48" s="350" t="e">
        <f t="shared" si="2"/>
        <v>#VALUE!</v>
      </c>
      <c r="H48" s="349" t="str">
        <f>'Общий свод'!Z51</f>
        <v/>
      </c>
      <c r="I48" s="350" t="e">
        <f t="shared" si="3"/>
        <v>#VALUE!</v>
      </c>
      <c r="J48" s="349" t="str">
        <f>'Общий свод'!AD51</f>
        <v/>
      </c>
      <c r="K48" s="350" t="e">
        <f t="shared" si="4"/>
        <v>#VALUE!</v>
      </c>
    </row>
    <row r="49" spans="1:11" x14ac:dyDescent="0.2">
      <c r="A49" s="158">
        <f>'Общий свод'!C52</f>
        <v>0</v>
      </c>
      <c r="B49" s="349" t="str">
        <f>'Общий свод'!N52</f>
        <v/>
      </c>
      <c r="C49" s="350" t="e">
        <f t="shared" si="0"/>
        <v>#VALUE!</v>
      </c>
      <c r="D49" s="349" t="str">
        <f>'Общий свод'!R52</f>
        <v/>
      </c>
      <c r="E49" s="350" t="e">
        <f t="shared" si="1"/>
        <v>#VALUE!</v>
      </c>
      <c r="F49" s="349" t="str">
        <f>'Общий свод'!V52</f>
        <v/>
      </c>
      <c r="G49" s="350" t="e">
        <f t="shared" si="2"/>
        <v>#VALUE!</v>
      </c>
      <c r="H49" s="349" t="str">
        <f>'Общий свод'!Z52</f>
        <v/>
      </c>
      <c r="I49" s="350" t="e">
        <f t="shared" si="3"/>
        <v>#VALUE!</v>
      </c>
      <c r="J49" s="349" t="str">
        <f>'Общий свод'!AD52</f>
        <v/>
      </c>
      <c r="K49" s="350" t="e">
        <f t="shared" si="4"/>
        <v>#VALUE!</v>
      </c>
    </row>
    <row r="50" spans="1:11" x14ac:dyDescent="0.2">
      <c r="A50" s="158">
        <f>'Общий свод'!C53</f>
        <v>0</v>
      </c>
      <c r="B50" s="349" t="str">
        <f>'Общий свод'!N53</f>
        <v/>
      </c>
      <c r="C50" s="350" t="e">
        <f t="shared" si="0"/>
        <v>#VALUE!</v>
      </c>
      <c r="D50" s="349" t="str">
        <f>'Общий свод'!R53</f>
        <v/>
      </c>
      <c r="E50" s="350" t="e">
        <f t="shared" si="1"/>
        <v>#VALUE!</v>
      </c>
      <c r="F50" s="349" t="str">
        <f>'Общий свод'!V53</f>
        <v/>
      </c>
      <c r="G50" s="350" t="e">
        <f t="shared" si="2"/>
        <v>#VALUE!</v>
      </c>
      <c r="H50" s="349" t="str">
        <f>'Общий свод'!Z53</f>
        <v/>
      </c>
      <c r="I50" s="350" t="e">
        <f t="shared" si="3"/>
        <v>#VALUE!</v>
      </c>
      <c r="J50" s="349" t="str">
        <f>'Общий свод'!AD53</f>
        <v/>
      </c>
      <c r="K50" s="350" t="e">
        <f t="shared" si="4"/>
        <v>#VALUE!</v>
      </c>
    </row>
    <row r="51" spans="1:11" x14ac:dyDescent="0.2">
      <c r="A51" s="158">
        <f>'Общий свод'!C54</f>
        <v>0</v>
      </c>
      <c r="B51" s="349" t="str">
        <f>'Общий свод'!N54</f>
        <v/>
      </c>
      <c r="C51" s="350" t="e">
        <f t="shared" si="0"/>
        <v>#VALUE!</v>
      </c>
      <c r="D51" s="349" t="str">
        <f>'Общий свод'!R54</f>
        <v/>
      </c>
      <c r="E51" s="350" t="e">
        <f t="shared" si="1"/>
        <v>#VALUE!</v>
      </c>
      <c r="F51" s="349" t="str">
        <f>'Общий свод'!V54</f>
        <v/>
      </c>
      <c r="G51" s="350" t="e">
        <f t="shared" si="2"/>
        <v>#VALUE!</v>
      </c>
      <c r="H51" s="349" t="str">
        <f>'Общий свод'!Z54</f>
        <v/>
      </c>
      <c r="I51" s="350" t="e">
        <f t="shared" si="3"/>
        <v>#VALUE!</v>
      </c>
      <c r="J51" s="349" t="str">
        <f>'Общий свод'!AD54</f>
        <v/>
      </c>
      <c r="K51" s="350" t="e">
        <f t="shared" si="4"/>
        <v>#VALUE!</v>
      </c>
    </row>
    <row r="52" spans="1:11" x14ac:dyDescent="0.2">
      <c r="A52" s="158">
        <f>'Общий свод'!C55</f>
        <v>0</v>
      </c>
      <c r="B52" s="349" t="str">
        <f>'Общий свод'!N55</f>
        <v/>
      </c>
      <c r="C52" s="350" t="e">
        <f t="shared" si="0"/>
        <v>#VALUE!</v>
      </c>
      <c r="D52" s="349" t="str">
        <f>'Общий свод'!R55</f>
        <v/>
      </c>
      <c r="E52" s="350" t="e">
        <f t="shared" si="1"/>
        <v>#VALUE!</v>
      </c>
      <c r="F52" s="349" t="str">
        <f>'Общий свод'!V55</f>
        <v/>
      </c>
      <c r="G52" s="350" t="e">
        <f t="shared" si="2"/>
        <v>#VALUE!</v>
      </c>
      <c r="H52" s="349" t="str">
        <f>'Общий свод'!Z55</f>
        <v/>
      </c>
      <c r="I52" s="350" t="e">
        <f t="shared" si="3"/>
        <v>#VALUE!</v>
      </c>
      <c r="J52" s="349" t="str">
        <f>'Общий свод'!AD55</f>
        <v/>
      </c>
      <c r="K52" s="350" t="e">
        <f t="shared" si="4"/>
        <v>#VALUE!</v>
      </c>
    </row>
    <row r="53" spans="1:11" x14ac:dyDescent="0.2">
      <c r="A53" s="158">
        <f>'Общий свод'!C56</f>
        <v>0</v>
      </c>
      <c r="B53" s="349" t="str">
        <f>'Общий свод'!N56</f>
        <v/>
      </c>
      <c r="C53" s="350" t="e">
        <f t="shared" si="0"/>
        <v>#VALUE!</v>
      </c>
      <c r="D53" s="349" t="str">
        <f>'Общий свод'!R56</f>
        <v/>
      </c>
      <c r="E53" s="350" t="e">
        <f t="shared" si="1"/>
        <v>#VALUE!</v>
      </c>
      <c r="F53" s="349" t="str">
        <f>'Общий свод'!V56</f>
        <v/>
      </c>
      <c r="G53" s="350" t="e">
        <f t="shared" si="2"/>
        <v>#VALUE!</v>
      </c>
      <c r="H53" s="349" t="str">
        <f>'Общий свод'!Z56</f>
        <v/>
      </c>
      <c r="I53" s="350" t="e">
        <f t="shared" si="3"/>
        <v>#VALUE!</v>
      </c>
      <c r="J53" s="349" t="str">
        <f>'Общий свод'!AD56</f>
        <v/>
      </c>
      <c r="K53" s="350" t="e">
        <f t="shared" si="4"/>
        <v>#VALUE!</v>
      </c>
    </row>
    <row r="54" spans="1:11" x14ac:dyDescent="0.2">
      <c r="A54" s="158">
        <f>'Общий свод'!C57</f>
        <v>0</v>
      </c>
      <c r="B54" s="349" t="str">
        <f>'Общий свод'!N57</f>
        <v/>
      </c>
      <c r="C54" s="350" t="e">
        <f t="shared" si="0"/>
        <v>#VALUE!</v>
      </c>
      <c r="D54" s="349" t="str">
        <f>'Общий свод'!R57</f>
        <v/>
      </c>
      <c r="E54" s="350" t="e">
        <f t="shared" si="1"/>
        <v>#VALUE!</v>
      </c>
      <c r="F54" s="349" t="str">
        <f>'Общий свод'!V57</f>
        <v/>
      </c>
      <c r="G54" s="350" t="e">
        <f t="shared" si="2"/>
        <v>#VALUE!</v>
      </c>
      <c r="H54" s="349" t="str">
        <f>'Общий свод'!Z57</f>
        <v/>
      </c>
      <c r="I54" s="350" t="e">
        <f t="shared" si="3"/>
        <v>#VALUE!</v>
      </c>
      <c r="J54" s="349" t="str">
        <f>'Общий свод'!AD57</f>
        <v/>
      </c>
      <c r="K54" s="350" t="e">
        <f t="shared" si="4"/>
        <v>#VALUE!</v>
      </c>
    </row>
    <row r="55" spans="1:11" x14ac:dyDescent="0.2">
      <c r="A55" s="158">
        <f>'Общий свод'!C58</f>
        <v>0</v>
      </c>
      <c r="B55" s="349" t="str">
        <f>'Общий свод'!N58</f>
        <v/>
      </c>
      <c r="C55" s="350" t="e">
        <f t="shared" si="0"/>
        <v>#VALUE!</v>
      </c>
      <c r="D55" s="349" t="str">
        <f>'Общий свод'!R58</f>
        <v/>
      </c>
      <c r="E55" s="350" t="e">
        <f t="shared" si="1"/>
        <v>#VALUE!</v>
      </c>
      <c r="F55" s="349" t="str">
        <f>'Общий свод'!V58</f>
        <v/>
      </c>
      <c r="G55" s="350" t="e">
        <f t="shared" si="2"/>
        <v>#VALUE!</v>
      </c>
      <c r="H55" s="349" t="str">
        <f>'Общий свод'!Z58</f>
        <v/>
      </c>
      <c r="I55" s="350" t="e">
        <f t="shared" si="3"/>
        <v>#VALUE!</v>
      </c>
      <c r="J55" s="349" t="str">
        <f>'Общий свод'!AD58</f>
        <v/>
      </c>
      <c r="K55" s="350" t="e">
        <f t="shared" si="4"/>
        <v>#VALUE!</v>
      </c>
    </row>
    <row r="56" spans="1:11" x14ac:dyDescent="0.2">
      <c r="A56" s="158">
        <f>'Общий свод'!C59</f>
        <v>0</v>
      </c>
      <c r="B56" s="349" t="str">
        <f>'Общий свод'!N59</f>
        <v/>
      </c>
      <c r="C56" s="350" t="e">
        <f t="shared" si="0"/>
        <v>#VALUE!</v>
      </c>
      <c r="D56" s="349" t="str">
        <f>'Общий свод'!R59</f>
        <v/>
      </c>
      <c r="E56" s="350" t="e">
        <f t="shared" si="1"/>
        <v>#VALUE!</v>
      </c>
      <c r="F56" s="349" t="str">
        <f>'Общий свод'!V59</f>
        <v/>
      </c>
      <c r="G56" s="350" t="e">
        <f t="shared" si="2"/>
        <v>#VALUE!</v>
      </c>
      <c r="H56" s="349" t="str">
        <f>'Общий свод'!Z59</f>
        <v/>
      </c>
      <c r="I56" s="350" t="e">
        <f t="shared" si="3"/>
        <v>#VALUE!</v>
      </c>
      <c r="J56" s="349" t="str">
        <f>'Общий свод'!AD59</f>
        <v/>
      </c>
      <c r="K56" s="350" t="e">
        <f t="shared" si="4"/>
        <v>#VALUE!</v>
      </c>
    </row>
    <row r="57" spans="1:11" x14ac:dyDescent="0.2">
      <c r="A57" s="158">
        <f>'Общий свод'!C60</f>
        <v>0</v>
      </c>
      <c r="B57" s="349" t="str">
        <f>'Общий свод'!N60</f>
        <v/>
      </c>
      <c r="C57" s="350" t="e">
        <f t="shared" si="0"/>
        <v>#VALUE!</v>
      </c>
      <c r="D57" s="349" t="str">
        <f>'Общий свод'!R60</f>
        <v/>
      </c>
      <c r="E57" s="350" t="e">
        <f t="shared" si="1"/>
        <v>#VALUE!</v>
      </c>
      <c r="F57" s="349" t="str">
        <f>'Общий свод'!V60</f>
        <v/>
      </c>
      <c r="G57" s="350" t="e">
        <f t="shared" si="2"/>
        <v>#VALUE!</v>
      </c>
      <c r="H57" s="349" t="str">
        <f>'Общий свод'!Z60</f>
        <v/>
      </c>
      <c r="I57" s="350" t="e">
        <f t="shared" si="3"/>
        <v>#VALUE!</v>
      </c>
      <c r="J57" s="349" t="str">
        <f>'Общий свод'!AD60</f>
        <v/>
      </c>
      <c r="K57" s="350" t="e">
        <f t="shared" si="4"/>
        <v>#VALUE!</v>
      </c>
    </row>
    <row r="58" spans="1:11" x14ac:dyDescent="0.2">
      <c r="A58" s="158">
        <f>'Общий свод'!C61</f>
        <v>0</v>
      </c>
      <c r="B58" s="349" t="str">
        <f>'Общий свод'!N61</f>
        <v/>
      </c>
      <c r="C58" s="350" t="e">
        <f t="shared" si="0"/>
        <v>#VALUE!</v>
      </c>
      <c r="D58" s="349" t="str">
        <f>'Общий свод'!R61</f>
        <v/>
      </c>
      <c r="E58" s="350" t="e">
        <f t="shared" si="1"/>
        <v>#VALUE!</v>
      </c>
      <c r="F58" s="349" t="str">
        <f>'Общий свод'!V61</f>
        <v/>
      </c>
      <c r="G58" s="350" t="e">
        <f t="shared" si="2"/>
        <v>#VALUE!</v>
      </c>
      <c r="H58" s="349" t="str">
        <f>'Общий свод'!Z61</f>
        <v/>
      </c>
      <c r="I58" s="350" t="e">
        <f t="shared" si="3"/>
        <v>#VALUE!</v>
      </c>
      <c r="J58" s="349" t="str">
        <f>'Общий свод'!AD61</f>
        <v/>
      </c>
      <c r="K58" s="350" t="e">
        <f t="shared" si="4"/>
        <v>#VALUE!</v>
      </c>
    </row>
    <row r="59" spans="1:11" x14ac:dyDescent="0.2">
      <c r="A59" s="158">
        <f>'Общий свод'!C62</f>
        <v>0</v>
      </c>
      <c r="B59" s="349" t="str">
        <f>'Общий свод'!N62</f>
        <v/>
      </c>
      <c r="C59" s="350" t="e">
        <f t="shared" si="0"/>
        <v>#VALUE!</v>
      </c>
      <c r="D59" s="349" t="str">
        <f>'Общий свод'!R62</f>
        <v/>
      </c>
      <c r="E59" s="350" t="e">
        <f t="shared" si="1"/>
        <v>#VALUE!</v>
      </c>
      <c r="F59" s="349" t="str">
        <f>'Общий свод'!V62</f>
        <v/>
      </c>
      <c r="G59" s="350" t="e">
        <f t="shared" si="2"/>
        <v>#VALUE!</v>
      </c>
      <c r="H59" s="349" t="str">
        <f>'Общий свод'!Z62</f>
        <v/>
      </c>
      <c r="I59" s="350" t="e">
        <f t="shared" si="3"/>
        <v>#VALUE!</v>
      </c>
      <c r="J59" s="349" t="str">
        <f>'Общий свод'!AD62</f>
        <v/>
      </c>
      <c r="K59" s="350" t="e">
        <f t="shared" si="4"/>
        <v>#VALUE!</v>
      </c>
    </row>
    <row r="60" spans="1:11" x14ac:dyDescent="0.2">
      <c r="A60" s="158">
        <f>'Общий свод'!C63</f>
        <v>0</v>
      </c>
      <c r="B60" s="349" t="str">
        <f>'Общий свод'!N63</f>
        <v/>
      </c>
      <c r="C60" s="350" t="e">
        <f t="shared" si="0"/>
        <v>#VALUE!</v>
      </c>
      <c r="D60" s="349" t="str">
        <f>'Общий свод'!R63</f>
        <v/>
      </c>
      <c r="E60" s="350" t="e">
        <f t="shared" si="1"/>
        <v>#VALUE!</v>
      </c>
      <c r="F60" s="349" t="str">
        <f>'Общий свод'!V63</f>
        <v/>
      </c>
      <c r="G60" s="350" t="e">
        <f t="shared" si="2"/>
        <v>#VALUE!</v>
      </c>
      <c r="H60" s="349" t="str">
        <f>'Общий свод'!Z63</f>
        <v/>
      </c>
      <c r="I60" s="350" t="e">
        <f t="shared" si="3"/>
        <v>#VALUE!</v>
      </c>
      <c r="J60" s="349" t="str">
        <f>'Общий свод'!AD63</f>
        <v/>
      </c>
      <c r="K60" s="350" t="e">
        <f t="shared" si="4"/>
        <v>#VALUE!</v>
      </c>
    </row>
    <row r="61" spans="1:11" x14ac:dyDescent="0.2">
      <c r="A61" s="158">
        <f>'Общий свод'!C64</f>
        <v>0</v>
      </c>
      <c r="B61" s="349" t="str">
        <f>'Общий свод'!N64</f>
        <v/>
      </c>
      <c r="C61" s="350" t="e">
        <f t="shared" si="0"/>
        <v>#VALUE!</v>
      </c>
      <c r="D61" s="349" t="str">
        <f>'Общий свод'!R64</f>
        <v/>
      </c>
      <c r="E61" s="350" t="e">
        <f t="shared" si="1"/>
        <v>#VALUE!</v>
      </c>
      <c r="F61" s="349" t="str">
        <f>'Общий свод'!V64</f>
        <v/>
      </c>
      <c r="G61" s="350" t="e">
        <f t="shared" si="2"/>
        <v>#VALUE!</v>
      </c>
      <c r="H61" s="349" t="str">
        <f>'Общий свод'!Z64</f>
        <v/>
      </c>
      <c r="I61" s="350" t="e">
        <f t="shared" si="3"/>
        <v>#VALUE!</v>
      </c>
      <c r="J61" s="349" t="str">
        <f>'Общий свод'!AD64</f>
        <v/>
      </c>
      <c r="K61" s="350" t="e">
        <f t="shared" si="4"/>
        <v>#VALUE!</v>
      </c>
    </row>
    <row r="62" spans="1:11" x14ac:dyDescent="0.2">
      <c r="A62" s="158">
        <f>'Общий свод'!C65</f>
        <v>0</v>
      </c>
      <c r="B62" s="349" t="str">
        <f>'Общий свод'!N65</f>
        <v/>
      </c>
      <c r="C62" s="350" t="e">
        <f t="shared" si="0"/>
        <v>#VALUE!</v>
      </c>
      <c r="D62" s="349" t="str">
        <f>'Общий свод'!R65</f>
        <v/>
      </c>
      <c r="E62" s="350" t="e">
        <f t="shared" si="1"/>
        <v>#VALUE!</v>
      </c>
      <c r="F62" s="349" t="str">
        <f>'Общий свод'!V65</f>
        <v/>
      </c>
      <c r="G62" s="350" t="e">
        <f t="shared" si="2"/>
        <v>#VALUE!</v>
      </c>
      <c r="H62" s="349" t="str">
        <f>'Общий свод'!Z65</f>
        <v/>
      </c>
      <c r="I62" s="350" t="e">
        <f t="shared" si="3"/>
        <v>#VALUE!</v>
      </c>
      <c r="J62" s="349" t="str">
        <f>'Общий свод'!AD65</f>
        <v/>
      </c>
      <c r="K62" s="350" t="e">
        <f t="shared" si="4"/>
        <v>#VALUE!</v>
      </c>
    </row>
    <row r="63" spans="1:11" x14ac:dyDescent="0.2">
      <c r="A63" s="158">
        <f>'Общий свод'!C66</f>
        <v>0</v>
      </c>
      <c r="B63" s="349" t="str">
        <f>'Общий свод'!N66</f>
        <v/>
      </c>
      <c r="C63" s="350" t="e">
        <f t="shared" si="0"/>
        <v>#VALUE!</v>
      </c>
      <c r="D63" s="349" t="str">
        <f>'Общий свод'!R66</f>
        <v/>
      </c>
      <c r="E63" s="350" t="e">
        <f t="shared" si="1"/>
        <v>#VALUE!</v>
      </c>
      <c r="F63" s="349" t="str">
        <f>'Общий свод'!V66</f>
        <v/>
      </c>
      <c r="G63" s="350" t="e">
        <f t="shared" si="2"/>
        <v>#VALUE!</v>
      </c>
      <c r="H63" s="349" t="str">
        <f>'Общий свод'!Z66</f>
        <v/>
      </c>
      <c r="I63" s="350" t="e">
        <f t="shared" si="3"/>
        <v>#VALUE!</v>
      </c>
      <c r="J63" s="349" t="str">
        <f>'Общий свод'!AD66</f>
        <v/>
      </c>
      <c r="K63" s="350" t="e">
        <f t="shared" si="4"/>
        <v>#VALUE!</v>
      </c>
    </row>
    <row r="64" spans="1:11" x14ac:dyDescent="0.2">
      <c r="A64" s="158">
        <f>'Общий свод'!C67</f>
        <v>0</v>
      </c>
      <c r="B64" s="349" t="str">
        <f>'Общий свод'!N67</f>
        <v/>
      </c>
      <c r="C64" s="350" t="e">
        <f t="shared" si="0"/>
        <v>#VALUE!</v>
      </c>
      <c r="D64" s="349" t="str">
        <f>'Общий свод'!R67</f>
        <v/>
      </c>
      <c r="E64" s="350" t="e">
        <f t="shared" si="1"/>
        <v>#VALUE!</v>
      </c>
      <c r="F64" s="349" t="str">
        <f>'Общий свод'!V67</f>
        <v/>
      </c>
      <c r="G64" s="350" t="e">
        <f t="shared" si="2"/>
        <v>#VALUE!</v>
      </c>
      <c r="H64" s="349" t="str">
        <f>'Общий свод'!Z67</f>
        <v/>
      </c>
      <c r="I64" s="350" t="e">
        <f t="shared" si="3"/>
        <v>#VALUE!</v>
      </c>
      <c r="J64" s="349" t="str">
        <f>'Общий свод'!AD67</f>
        <v/>
      </c>
      <c r="K64" s="350" t="e">
        <f t="shared" si="4"/>
        <v>#VALUE!</v>
      </c>
    </row>
    <row r="65" spans="1:11" x14ac:dyDescent="0.2">
      <c r="A65" s="158">
        <f>'Общий свод'!C68</f>
        <v>0</v>
      </c>
      <c r="B65" s="349" t="str">
        <f>'Общий свод'!N68</f>
        <v/>
      </c>
      <c r="C65" s="350" t="e">
        <f t="shared" si="0"/>
        <v>#VALUE!</v>
      </c>
      <c r="D65" s="349" t="str">
        <f>'Общий свод'!R68</f>
        <v/>
      </c>
      <c r="E65" s="350" t="e">
        <f t="shared" si="1"/>
        <v>#VALUE!</v>
      </c>
      <c r="F65" s="349" t="str">
        <f>'Общий свод'!V68</f>
        <v/>
      </c>
      <c r="G65" s="350" t="e">
        <f t="shared" si="2"/>
        <v>#VALUE!</v>
      </c>
      <c r="H65" s="349" t="str">
        <f>'Общий свод'!Z68</f>
        <v/>
      </c>
      <c r="I65" s="350" t="e">
        <f t="shared" si="3"/>
        <v>#VALUE!</v>
      </c>
      <c r="J65" s="349" t="str">
        <f>'Общий свод'!AD68</f>
        <v/>
      </c>
      <c r="K65" s="350" t="e">
        <f t="shared" si="4"/>
        <v>#VALUE!</v>
      </c>
    </row>
    <row r="66" spans="1:11" x14ac:dyDescent="0.2">
      <c r="A66" s="158">
        <f>'Общий свод'!C69</f>
        <v>0</v>
      </c>
      <c r="B66" s="349" t="str">
        <f>'Общий свод'!N69</f>
        <v/>
      </c>
      <c r="C66" s="350" t="e">
        <f t="shared" si="0"/>
        <v>#VALUE!</v>
      </c>
      <c r="D66" s="349" t="str">
        <f>'Общий свод'!R69</f>
        <v/>
      </c>
      <c r="E66" s="350" t="e">
        <f t="shared" si="1"/>
        <v>#VALUE!</v>
      </c>
      <c r="F66" s="349" t="str">
        <f>'Общий свод'!V69</f>
        <v/>
      </c>
      <c r="G66" s="350" t="e">
        <f t="shared" si="2"/>
        <v>#VALUE!</v>
      </c>
      <c r="H66" s="349" t="str">
        <f>'Общий свод'!Z69</f>
        <v/>
      </c>
      <c r="I66" s="350" t="e">
        <f t="shared" si="3"/>
        <v>#VALUE!</v>
      </c>
      <c r="J66" s="349" t="str">
        <f>'Общий свод'!AD69</f>
        <v/>
      </c>
      <c r="K66" s="350" t="e">
        <f t="shared" si="4"/>
        <v>#VALUE!</v>
      </c>
    </row>
    <row r="67" spans="1:11" x14ac:dyDescent="0.2">
      <c r="A67" s="158">
        <f>'Общий свод'!C70</f>
        <v>0</v>
      </c>
      <c r="B67" s="349" t="str">
        <f>'Общий свод'!N70</f>
        <v/>
      </c>
      <c r="C67" s="350" t="e">
        <f t="shared" si="0"/>
        <v>#VALUE!</v>
      </c>
      <c r="D67" s="349" t="str">
        <f>'Общий свод'!R70</f>
        <v/>
      </c>
      <c r="E67" s="350" t="e">
        <f t="shared" si="1"/>
        <v>#VALUE!</v>
      </c>
      <c r="F67" s="349" t="str">
        <f>'Общий свод'!V70</f>
        <v/>
      </c>
      <c r="G67" s="350" t="e">
        <f t="shared" si="2"/>
        <v>#VALUE!</v>
      </c>
      <c r="H67" s="349" t="str">
        <f>'Общий свод'!Z70</f>
        <v/>
      </c>
      <c r="I67" s="350" t="e">
        <f t="shared" si="3"/>
        <v>#VALUE!</v>
      </c>
      <c r="J67" s="349" t="str">
        <f>'Общий свод'!AD70</f>
        <v/>
      </c>
      <c r="K67" s="350" t="e">
        <f t="shared" si="4"/>
        <v>#VALUE!</v>
      </c>
    </row>
    <row r="68" spans="1:11" x14ac:dyDescent="0.2">
      <c r="A68" s="158">
        <f>'Общий свод'!C71</f>
        <v>0</v>
      </c>
      <c r="B68" s="349" t="str">
        <f>'Общий свод'!N71</f>
        <v/>
      </c>
      <c r="C68" s="350" t="e">
        <f t="shared" ref="C68:C89" si="5">IF(B68&gt;0,-B68*100)</f>
        <v>#VALUE!</v>
      </c>
      <c r="D68" s="349" t="str">
        <f>'Общий свод'!R71</f>
        <v/>
      </c>
      <c r="E68" s="350" t="e">
        <f t="shared" ref="E68:E89" si="6">IF(D68&gt;0,-D68*100)</f>
        <v>#VALUE!</v>
      </c>
      <c r="F68" s="349" t="str">
        <f>'Общий свод'!V71</f>
        <v/>
      </c>
      <c r="G68" s="350" t="e">
        <f t="shared" ref="G68:G89" si="7">IF(F68&gt;0,F68*100)</f>
        <v>#VALUE!</v>
      </c>
      <c r="H68" s="349" t="str">
        <f>'Общий свод'!Z71</f>
        <v/>
      </c>
      <c r="I68" s="350" t="e">
        <f t="shared" ref="I68:I89" si="8">IF(H68&gt;0,H68*100)</f>
        <v>#VALUE!</v>
      </c>
      <c r="J68" s="349" t="str">
        <f>'Общий свод'!AD71</f>
        <v/>
      </c>
      <c r="K68" s="350" t="e">
        <f t="shared" ref="K68:K89" si="9">IF(J68&gt;0,J68*100)</f>
        <v>#VALUE!</v>
      </c>
    </row>
    <row r="69" spans="1:11" x14ac:dyDescent="0.2">
      <c r="A69" s="158">
        <f>'Общий свод'!C72</f>
        <v>0</v>
      </c>
      <c r="B69" s="349" t="str">
        <f>'Общий свод'!N72</f>
        <v/>
      </c>
      <c r="C69" s="350" t="e">
        <f t="shared" si="5"/>
        <v>#VALUE!</v>
      </c>
      <c r="D69" s="349" t="str">
        <f>'Общий свод'!R72</f>
        <v/>
      </c>
      <c r="E69" s="350" t="e">
        <f t="shared" si="6"/>
        <v>#VALUE!</v>
      </c>
      <c r="F69" s="349" t="str">
        <f>'Общий свод'!V72</f>
        <v/>
      </c>
      <c r="G69" s="350" t="e">
        <f t="shared" si="7"/>
        <v>#VALUE!</v>
      </c>
      <c r="H69" s="349" t="str">
        <f>'Общий свод'!Z72</f>
        <v/>
      </c>
      <c r="I69" s="350" t="e">
        <f t="shared" si="8"/>
        <v>#VALUE!</v>
      </c>
      <c r="J69" s="349" t="str">
        <f>'Общий свод'!AD72</f>
        <v/>
      </c>
      <c r="K69" s="350" t="e">
        <f t="shared" si="9"/>
        <v>#VALUE!</v>
      </c>
    </row>
    <row r="70" spans="1:11" x14ac:dyDescent="0.2">
      <c r="A70" s="158">
        <f>'Общий свод'!C73</f>
        <v>0</v>
      </c>
      <c r="B70" s="349" t="str">
        <f>'Общий свод'!N73</f>
        <v/>
      </c>
      <c r="C70" s="350" t="e">
        <f t="shared" si="5"/>
        <v>#VALUE!</v>
      </c>
      <c r="D70" s="349" t="str">
        <f>'Общий свод'!R73</f>
        <v/>
      </c>
      <c r="E70" s="350" t="e">
        <f t="shared" si="6"/>
        <v>#VALUE!</v>
      </c>
      <c r="F70" s="349" t="str">
        <f>'Общий свод'!V73</f>
        <v/>
      </c>
      <c r="G70" s="350" t="e">
        <f t="shared" si="7"/>
        <v>#VALUE!</v>
      </c>
      <c r="H70" s="349" t="str">
        <f>'Общий свод'!Z73</f>
        <v/>
      </c>
      <c r="I70" s="350" t="e">
        <f t="shared" si="8"/>
        <v>#VALUE!</v>
      </c>
      <c r="J70" s="349" t="str">
        <f>'Общий свод'!AD73</f>
        <v/>
      </c>
      <c r="K70" s="350" t="e">
        <f t="shared" si="9"/>
        <v>#VALUE!</v>
      </c>
    </row>
    <row r="71" spans="1:11" x14ac:dyDescent="0.2">
      <c r="A71" s="158">
        <f>'Общий свод'!C74</f>
        <v>0</v>
      </c>
      <c r="B71" s="349" t="str">
        <f>'Общий свод'!N74</f>
        <v/>
      </c>
      <c r="C71" s="350" t="e">
        <f t="shared" si="5"/>
        <v>#VALUE!</v>
      </c>
      <c r="D71" s="349" t="str">
        <f>'Общий свод'!R74</f>
        <v/>
      </c>
      <c r="E71" s="350" t="e">
        <f t="shared" si="6"/>
        <v>#VALUE!</v>
      </c>
      <c r="F71" s="349" t="str">
        <f>'Общий свод'!V74</f>
        <v/>
      </c>
      <c r="G71" s="350" t="e">
        <f t="shared" si="7"/>
        <v>#VALUE!</v>
      </c>
      <c r="H71" s="349" t="str">
        <f>'Общий свод'!Z74</f>
        <v/>
      </c>
      <c r="I71" s="350" t="e">
        <f t="shared" si="8"/>
        <v>#VALUE!</v>
      </c>
      <c r="J71" s="349" t="str">
        <f>'Общий свод'!AD74</f>
        <v/>
      </c>
      <c r="K71" s="350" t="e">
        <f t="shared" si="9"/>
        <v>#VALUE!</v>
      </c>
    </row>
    <row r="72" spans="1:11" x14ac:dyDescent="0.2">
      <c r="A72" s="158">
        <f>'Общий свод'!C75</f>
        <v>0</v>
      </c>
      <c r="B72" s="349" t="str">
        <f>'Общий свод'!N75</f>
        <v/>
      </c>
      <c r="C72" s="350" t="e">
        <f t="shared" si="5"/>
        <v>#VALUE!</v>
      </c>
      <c r="D72" s="349" t="str">
        <f>'Общий свод'!R75</f>
        <v/>
      </c>
      <c r="E72" s="350" t="e">
        <f t="shared" si="6"/>
        <v>#VALUE!</v>
      </c>
      <c r="F72" s="349" t="str">
        <f>'Общий свод'!V75</f>
        <v/>
      </c>
      <c r="G72" s="350" t="e">
        <f t="shared" si="7"/>
        <v>#VALUE!</v>
      </c>
      <c r="H72" s="349" t="str">
        <f>'Общий свод'!Z75</f>
        <v/>
      </c>
      <c r="I72" s="350" t="e">
        <f t="shared" si="8"/>
        <v>#VALUE!</v>
      </c>
      <c r="J72" s="349" t="str">
        <f>'Общий свод'!AD75</f>
        <v/>
      </c>
      <c r="K72" s="350" t="e">
        <f t="shared" si="9"/>
        <v>#VALUE!</v>
      </c>
    </row>
    <row r="73" spans="1:11" x14ac:dyDescent="0.2">
      <c r="A73" s="158">
        <f>'Общий свод'!C76</f>
        <v>0</v>
      </c>
      <c r="B73" s="349" t="str">
        <f>'Общий свод'!N76</f>
        <v/>
      </c>
      <c r="C73" s="350" t="e">
        <f t="shared" si="5"/>
        <v>#VALUE!</v>
      </c>
      <c r="D73" s="349" t="str">
        <f>'Общий свод'!R76</f>
        <v/>
      </c>
      <c r="E73" s="350" t="e">
        <f t="shared" si="6"/>
        <v>#VALUE!</v>
      </c>
      <c r="F73" s="349" t="str">
        <f>'Общий свод'!V76</f>
        <v/>
      </c>
      <c r="G73" s="350" t="e">
        <f t="shared" si="7"/>
        <v>#VALUE!</v>
      </c>
      <c r="H73" s="349" t="str">
        <f>'Общий свод'!Z76</f>
        <v/>
      </c>
      <c r="I73" s="350" t="e">
        <f t="shared" si="8"/>
        <v>#VALUE!</v>
      </c>
      <c r="J73" s="349" t="str">
        <f>'Общий свод'!AD76</f>
        <v/>
      </c>
      <c r="K73" s="350" t="e">
        <f t="shared" si="9"/>
        <v>#VALUE!</v>
      </c>
    </row>
    <row r="74" spans="1:11" x14ac:dyDescent="0.2">
      <c r="A74" s="158">
        <f>'Общий свод'!C77</f>
        <v>0</v>
      </c>
      <c r="B74" s="349" t="str">
        <f>'Общий свод'!N77</f>
        <v/>
      </c>
      <c r="C74" s="350" t="e">
        <f t="shared" si="5"/>
        <v>#VALUE!</v>
      </c>
      <c r="D74" s="349" t="str">
        <f>'Общий свод'!R77</f>
        <v/>
      </c>
      <c r="E74" s="350" t="e">
        <f t="shared" si="6"/>
        <v>#VALUE!</v>
      </c>
      <c r="F74" s="349" t="str">
        <f>'Общий свод'!V77</f>
        <v/>
      </c>
      <c r="G74" s="350" t="e">
        <f t="shared" si="7"/>
        <v>#VALUE!</v>
      </c>
      <c r="H74" s="349" t="str">
        <f>'Общий свод'!Z77</f>
        <v/>
      </c>
      <c r="I74" s="350" t="e">
        <f t="shared" si="8"/>
        <v>#VALUE!</v>
      </c>
      <c r="J74" s="349" t="str">
        <f>'Общий свод'!AD77</f>
        <v/>
      </c>
      <c r="K74" s="350" t="e">
        <f t="shared" si="9"/>
        <v>#VALUE!</v>
      </c>
    </row>
    <row r="75" spans="1:11" x14ac:dyDescent="0.2">
      <c r="A75" s="158">
        <f>'Общий свод'!C78</f>
        <v>0</v>
      </c>
      <c r="B75" s="349" t="str">
        <f>'Общий свод'!N78</f>
        <v/>
      </c>
      <c r="C75" s="350" t="e">
        <f t="shared" si="5"/>
        <v>#VALUE!</v>
      </c>
      <c r="D75" s="349" t="str">
        <f>'Общий свод'!R78</f>
        <v/>
      </c>
      <c r="E75" s="350" t="e">
        <f t="shared" si="6"/>
        <v>#VALUE!</v>
      </c>
      <c r="F75" s="349" t="str">
        <f>'Общий свод'!V78</f>
        <v/>
      </c>
      <c r="G75" s="350" t="e">
        <f t="shared" si="7"/>
        <v>#VALUE!</v>
      </c>
      <c r="H75" s="349" t="str">
        <f>'Общий свод'!Z78</f>
        <v/>
      </c>
      <c r="I75" s="350" t="e">
        <f t="shared" si="8"/>
        <v>#VALUE!</v>
      </c>
      <c r="J75" s="349" t="str">
        <f>'Общий свод'!AD78</f>
        <v/>
      </c>
      <c r="K75" s="350" t="e">
        <f t="shared" si="9"/>
        <v>#VALUE!</v>
      </c>
    </row>
    <row r="76" spans="1:11" x14ac:dyDescent="0.2">
      <c r="A76" s="158">
        <f>'Общий свод'!C79</f>
        <v>0</v>
      </c>
      <c r="B76" s="349" t="str">
        <f>'Общий свод'!N79</f>
        <v/>
      </c>
      <c r="C76" s="350" t="e">
        <f t="shared" si="5"/>
        <v>#VALUE!</v>
      </c>
      <c r="D76" s="349" t="str">
        <f>'Общий свод'!R79</f>
        <v/>
      </c>
      <c r="E76" s="350" t="e">
        <f t="shared" si="6"/>
        <v>#VALUE!</v>
      </c>
      <c r="F76" s="349" t="str">
        <f>'Общий свод'!V79</f>
        <v/>
      </c>
      <c r="G76" s="350" t="e">
        <f t="shared" si="7"/>
        <v>#VALUE!</v>
      </c>
      <c r="H76" s="349" t="str">
        <f>'Общий свод'!Z79</f>
        <v/>
      </c>
      <c r="I76" s="350" t="e">
        <f t="shared" si="8"/>
        <v>#VALUE!</v>
      </c>
      <c r="J76" s="349" t="str">
        <f>'Общий свод'!AD79</f>
        <v/>
      </c>
      <c r="K76" s="350" t="e">
        <f t="shared" si="9"/>
        <v>#VALUE!</v>
      </c>
    </row>
    <row r="77" spans="1:11" x14ac:dyDescent="0.2">
      <c r="A77" s="158">
        <f>'Общий свод'!C80</f>
        <v>0</v>
      </c>
      <c r="B77" s="349">
        <f>'Общий свод'!N80</f>
        <v>0</v>
      </c>
      <c r="C77" s="350" t="b">
        <f t="shared" si="5"/>
        <v>0</v>
      </c>
      <c r="D77" s="349">
        <f>'Общий свод'!R80</f>
        <v>0</v>
      </c>
      <c r="E77" s="350" t="b">
        <f t="shared" si="6"/>
        <v>0</v>
      </c>
      <c r="F77" s="349">
        <f>'Общий свод'!V80</f>
        <v>0</v>
      </c>
      <c r="G77" s="350" t="b">
        <f t="shared" si="7"/>
        <v>0</v>
      </c>
      <c r="H77" s="349">
        <f>'Общий свод'!Z80</f>
        <v>0</v>
      </c>
      <c r="I77" s="350" t="b">
        <f t="shared" si="8"/>
        <v>0</v>
      </c>
      <c r="J77" s="349">
        <f>'Общий свод'!AD80</f>
        <v>0</v>
      </c>
      <c r="K77" s="350" t="b">
        <f t="shared" si="9"/>
        <v>0</v>
      </c>
    </row>
    <row r="78" spans="1:11" x14ac:dyDescent="0.2">
      <c r="A78" s="158">
        <f>'Общий свод'!C81</f>
        <v>0</v>
      </c>
      <c r="B78" s="349">
        <f>'Общий свод'!N81</f>
        <v>0</v>
      </c>
      <c r="C78" s="350" t="b">
        <f t="shared" si="5"/>
        <v>0</v>
      </c>
      <c r="D78" s="349">
        <f>'Общий свод'!R81</f>
        <v>0</v>
      </c>
      <c r="E78" s="350" t="b">
        <f t="shared" si="6"/>
        <v>0</v>
      </c>
      <c r="F78" s="349">
        <f>'Общий свод'!V81</f>
        <v>0</v>
      </c>
      <c r="G78" s="350" t="b">
        <f t="shared" si="7"/>
        <v>0</v>
      </c>
      <c r="H78" s="349">
        <f>'Общий свод'!Z81</f>
        <v>0</v>
      </c>
      <c r="I78" s="350" t="b">
        <f t="shared" si="8"/>
        <v>0</v>
      </c>
      <c r="J78" s="349">
        <f>'Общий свод'!AD81</f>
        <v>0</v>
      </c>
      <c r="K78" s="350" t="b">
        <f t="shared" si="9"/>
        <v>0</v>
      </c>
    </row>
    <row r="79" spans="1:11" x14ac:dyDescent="0.2">
      <c r="A79" s="158">
        <f>'Общий свод'!C82</f>
        <v>0</v>
      </c>
      <c r="B79" s="349">
        <f>'Общий свод'!N82</f>
        <v>0</v>
      </c>
      <c r="C79" s="350" t="b">
        <f t="shared" si="5"/>
        <v>0</v>
      </c>
      <c r="D79" s="349">
        <f>'Общий свод'!R82</f>
        <v>0</v>
      </c>
      <c r="E79" s="350" t="b">
        <f t="shared" si="6"/>
        <v>0</v>
      </c>
      <c r="F79" s="349">
        <f>'Общий свод'!V82</f>
        <v>0</v>
      </c>
      <c r="G79" s="350" t="b">
        <f t="shared" si="7"/>
        <v>0</v>
      </c>
      <c r="H79" s="349">
        <f>'Общий свод'!Z82</f>
        <v>0</v>
      </c>
      <c r="I79" s="350" t="b">
        <f t="shared" si="8"/>
        <v>0</v>
      </c>
      <c r="J79" s="349">
        <f>'Общий свод'!AD82</f>
        <v>0</v>
      </c>
      <c r="K79" s="350" t="b">
        <f t="shared" si="9"/>
        <v>0</v>
      </c>
    </row>
    <row r="80" spans="1:11" x14ac:dyDescent="0.2">
      <c r="A80" s="158">
        <f>'Общий свод'!C83</f>
        <v>0</v>
      </c>
      <c r="B80" s="349">
        <f>'Общий свод'!N83</f>
        <v>0</v>
      </c>
      <c r="C80" s="350" t="b">
        <f t="shared" si="5"/>
        <v>0</v>
      </c>
      <c r="D80" s="349">
        <f>'Общий свод'!R83</f>
        <v>0</v>
      </c>
      <c r="E80" s="350" t="b">
        <f t="shared" si="6"/>
        <v>0</v>
      </c>
      <c r="F80" s="349">
        <f>'Общий свод'!V83</f>
        <v>0</v>
      </c>
      <c r="G80" s="350" t="b">
        <f t="shared" si="7"/>
        <v>0</v>
      </c>
      <c r="H80" s="349">
        <f>'Общий свод'!Z83</f>
        <v>0</v>
      </c>
      <c r="I80" s="350" t="b">
        <f t="shared" si="8"/>
        <v>0</v>
      </c>
      <c r="J80" s="349">
        <f>'Общий свод'!AD83</f>
        <v>0</v>
      </c>
      <c r="K80" s="350" t="b">
        <f t="shared" si="9"/>
        <v>0</v>
      </c>
    </row>
    <row r="81" spans="1:11" x14ac:dyDescent="0.2">
      <c r="A81" s="158">
        <f>'Общий свод'!C84</f>
        <v>0</v>
      </c>
      <c r="B81" s="349">
        <f>'Общий свод'!N84</f>
        <v>0</v>
      </c>
      <c r="C81" s="350" t="b">
        <f t="shared" si="5"/>
        <v>0</v>
      </c>
      <c r="D81" s="349">
        <f>'Общий свод'!R84</f>
        <v>0</v>
      </c>
      <c r="E81" s="350" t="b">
        <f t="shared" si="6"/>
        <v>0</v>
      </c>
      <c r="F81" s="349">
        <f>'Общий свод'!V84</f>
        <v>0</v>
      </c>
      <c r="G81" s="350" t="b">
        <f t="shared" si="7"/>
        <v>0</v>
      </c>
      <c r="H81" s="349">
        <f>'Общий свод'!Z84</f>
        <v>0</v>
      </c>
      <c r="I81" s="350" t="b">
        <f t="shared" si="8"/>
        <v>0</v>
      </c>
      <c r="J81" s="349">
        <f>'Общий свод'!AD84</f>
        <v>0</v>
      </c>
      <c r="K81" s="350" t="b">
        <f t="shared" si="9"/>
        <v>0</v>
      </c>
    </row>
    <row r="82" spans="1:11" x14ac:dyDescent="0.2">
      <c r="A82" s="158">
        <f>'Общий свод'!C85</f>
        <v>0</v>
      </c>
      <c r="B82" s="349">
        <f>'Общий свод'!N85</f>
        <v>0</v>
      </c>
      <c r="C82" s="350" t="b">
        <f t="shared" si="5"/>
        <v>0</v>
      </c>
      <c r="D82" s="349">
        <f>'Общий свод'!R85</f>
        <v>0</v>
      </c>
      <c r="E82" s="350" t="b">
        <f t="shared" si="6"/>
        <v>0</v>
      </c>
      <c r="F82" s="349">
        <f>'Общий свод'!V85</f>
        <v>0</v>
      </c>
      <c r="G82" s="350" t="b">
        <f t="shared" si="7"/>
        <v>0</v>
      </c>
      <c r="H82" s="349">
        <f>'Общий свод'!Z85</f>
        <v>0</v>
      </c>
      <c r="I82" s="350" t="b">
        <f t="shared" si="8"/>
        <v>0</v>
      </c>
      <c r="J82" s="349">
        <f>'Общий свод'!AD85</f>
        <v>0</v>
      </c>
      <c r="K82" s="350" t="b">
        <f t="shared" si="9"/>
        <v>0</v>
      </c>
    </row>
    <row r="83" spans="1:11" x14ac:dyDescent="0.2">
      <c r="A83" s="158">
        <f>'Общий свод'!C86</f>
        <v>0</v>
      </c>
      <c r="B83" s="349">
        <f>'Общий свод'!N86</f>
        <v>0</v>
      </c>
      <c r="C83" s="350" t="b">
        <f t="shared" si="5"/>
        <v>0</v>
      </c>
      <c r="D83" s="349">
        <f>'Общий свод'!R86</f>
        <v>0</v>
      </c>
      <c r="E83" s="350" t="b">
        <f t="shared" si="6"/>
        <v>0</v>
      </c>
      <c r="F83" s="349">
        <f>'Общий свод'!V86</f>
        <v>0</v>
      </c>
      <c r="G83" s="350" t="b">
        <f t="shared" si="7"/>
        <v>0</v>
      </c>
      <c r="H83" s="349">
        <f>'Общий свод'!Z86</f>
        <v>0</v>
      </c>
      <c r="I83" s="350" t="b">
        <f t="shared" si="8"/>
        <v>0</v>
      </c>
      <c r="J83" s="349">
        <f>'Общий свод'!AD86</f>
        <v>0</v>
      </c>
      <c r="K83" s="350" t="b">
        <f t="shared" si="9"/>
        <v>0</v>
      </c>
    </row>
    <row r="84" spans="1:11" x14ac:dyDescent="0.2">
      <c r="A84" s="158">
        <f>'Общий свод'!C87</f>
        <v>0</v>
      </c>
      <c r="B84" s="349">
        <f>'Общий свод'!N87</f>
        <v>0</v>
      </c>
      <c r="C84" s="350" t="b">
        <f t="shared" si="5"/>
        <v>0</v>
      </c>
      <c r="D84" s="349">
        <f>'Общий свод'!R87</f>
        <v>0</v>
      </c>
      <c r="E84" s="350" t="b">
        <f t="shared" si="6"/>
        <v>0</v>
      </c>
      <c r="F84" s="349">
        <f>'Общий свод'!V87</f>
        <v>0</v>
      </c>
      <c r="G84" s="350" t="b">
        <f t="shared" si="7"/>
        <v>0</v>
      </c>
      <c r="H84" s="349">
        <f>'Общий свод'!Z87</f>
        <v>0</v>
      </c>
      <c r="I84" s="350" t="b">
        <f t="shared" si="8"/>
        <v>0</v>
      </c>
      <c r="J84" s="349">
        <f>'Общий свод'!AD87</f>
        <v>0</v>
      </c>
      <c r="K84" s="350" t="b">
        <f t="shared" si="9"/>
        <v>0</v>
      </c>
    </row>
    <row r="85" spans="1:11" x14ac:dyDescent="0.2">
      <c r="A85" s="158">
        <f>'Общий свод'!C88</f>
        <v>0</v>
      </c>
      <c r="B85" s="349">
        <f>'Общий свод'!N88</f>
        <v>0</v>
      </c>
      <c r="C85" s="350" t="b">
        <f t="shared" si="5"/>
        <v>0</v>
      </c>
      <c r="D85" s="349">
        <f>'Общий свод'!R88</f>
        <v>0</v>
      </c>
      <c r="E85" s="350" t="b">
        <f t="shared" si="6"/>
        <v>0</v>
      </c>
      <c r="F85" s="349">
        <f>'Общий свод'!V88</f>
        <v>0</v>
      </c>
      <c r="G85" s="350" t="b">
        <f t="shared" si="7"/>
        <v>0</v>
      </c>
      <c r="H85" s="349">
        <f>'Общий свод'!Z88</f>
        <v>0</v>
      </c>
      <c r="I85" s="350" t="b">
        <f t="shared" si="8"/>
        <v>0</v>
      </c>
      <c r="J85" s="349">
        <f>'Общий свод'!AD88</f>
        <v>0</v>
      </c>
      <c r="K85" s="350" t="b">
        <f t="shared" si="9"/>
        <v>0</v>
      </c>
    </row>
    <row r="86" spans="1:11" x14ac:dyDescent="0.2">
      <c r="A86" s="158">
        <f>'Общий свод'!C89</f>
        <v>0</v>
      </c>
      <c r="B86" s="349">
        <f>'Общий свод'!N89</f>
        <v>0</v>
      </c>
      <c r="C86" s="350" t="b">
        <f t="shared" si="5"/>
        <v>0</v>
      </c>
      <c r="D86" s="349">
        <f>'Общий свод'!R89</f>
        <v>0</v>
      </c>
      <c r="E86" s="350" t="b">
        <f t="shared" si="6"/>
        <v>0</v>
      </c>
      <c r="F86" s="349">
        <f>'Общий свод'!V89</f>
        <v>0</v>
      </c>
      <c r="G86" s="350" t="b">
        <f t="shared" si="7"/>
        <v>0</v>
      </c>
      <c r="H86" s="349">
        <f>'Общий свод'!Z89</f>
        <v>0</v>
      </c>
      <c r="I86" s="350" t="b">
        <f t="shared" si="8"/>
        <v>0</v>
      </c>
      <c r="J86" s="349">
        <f>'Общий свод'!AD89</f>
        <v>0</v>
      </c>
      <c r="K86" s="350" t="b">
        <f t="shared" si="9"/>
        <v>0</v>
      </c>
    </row>
    <row r="87" spans="1:11" x14ac:dyDescent="0.2">
      <c r="A87" s="158">
        <f>'Общий свод'!C90</f>
        <v>0</v>
      </c>
      <c r="B87" s="349">
        <f>'Общий свод'!N90</f>
        <v>0</v>
      </c>
      <c r="C87" s="350" t="b">
        <f t="shared" si="5"/>
        <v>0</v>
      </c>
      <c r="D87" s="349">
        <f>'Общий свод'!R90</f>
        <v>0</v>
      </c>
      <c r="E87" s="350" t="b">
        <f t="shared" si="6"/>
        <v>0</v>
      </c>
      <c r="F87" s="349">
        <f>'Общий свод'!V90</f>
        <v>0</v>
      </c>
      <c r="G87" s="350" t="b">
        <f t="shared" si="7"/>
        <v>0</v>
      </c>
      <c r="H87" s="349">
        <f>'Общий свод'!Z90</f>
        <v>0</v>
      </c>
      <c r="I87" s="350" t="b">
        <f t="shared" si="8"/>
        <v>0</v>
      </c>
      <c r="J87" s="349">
        <f>'Общий свод'!AD90</f>
        <v>0</v>
      </c>
      <c r="K87" s="350" t="b">
        <f t="shared" si="9"/>
        <v>0</v>
      </c>
    </row>
    <row r="88" spans="1:11" x14ac:dyDescent="0.2">
      <c r="A88" s="158">
        <f>'Общий свод'!C91</f>
        <v>0</v>
      </c>
      <c r="B88" s="349">
        <f>'Общий свод'!N91</f>
        <v>0</v>
      </c>
      <c r="C88" s="350" t="b">
        <f t="shared" si="5"/>
        <v>0</v>
      </c>
      <c r="D88" s="349">
        <f>'Общий свод'!R91</f>
        <v>0</v>
      </c>
      <c r="E88" s="350" t="b">
        <f t="shared" si="6"/>
        <v>0</v>
      </c>
      <c r="F88" s="349">
        <f>'Общий свод'!V91</f>
        <v>0</v>
      </c>
      <c r="G88" s="350" t="b">
        <f t="shared" si="7"/>
        <v>0</v>
      </c>
      <c r="H88" s="349">
        <f>'Общий свод'!Z91</f>
        <v>0</v>
      </c>
      <c r="I88" s="350" t="b">
        <f t="shared" si="8"/>
        <v>0</v>
      </c>
      <c r="J88" s="349">
        <f>'Общий свод'!AD91</f>
        <v>0</v>
      </c>
      <c r="K88" s="350" t="b">
        <f t="shared" si="9"/>
        <v>0</v>
      </c>
    </row>
    <row r="89" spans="1:11" x14ac:dyDescent="0.2">
      <c r="A89" s="158">
        <f>'Общий свод'!C92</f>
        <v>0</v>
      </c>
      <c r="B89" s="349">
        <f>'Общий свод'!N92</f>
        <v>0</v>
      </c>
      <c r="C89" s="350" t="b">
        <f t="shared" si="5"/>
        <v>0</v>
      </c>
      <c r="D89" s="349">
        <f>'Общий свод'!R92</f>
        <v>0</v>
      </c>
      <c r="E89" s="350" t="b">
        <f t="shared" si="6"/>
        <v>0</v>
      </c>
      <c r="F89" s="349">
        <f>'Общий свод'!V92</f>
        <v>0</v>
      </c>
      <c r="G89" s="350" t="b">
        <f t="shared" si="7"/>
        <v>0</v>
      </c>
      <c r="H89" s="349">
        <f>'Общий свод'!Z92</f>
        <v>0</v>
      </c>
      <c r="I89" s="350" t="b">
        <f t="shared" si="8"/>
        <v>0</v>
      </c>
      <c r="J89" s="349">
        <f>'Общий свод'!AD92</f>
        <v>0</v>
      </c>
      <c r="K89" s="350" t="b">
        <f t="shared" si="9"/>
        <v>0</v>
      </c>
    </row>
  </sheetData>
  <sheetProtection password="C621"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3">
    <tabColor rgb="FFFFFF00"/>
  </sheetPr>
  <dimension ref="A1:DB167"/>
  <sheetViews>
    <sheetView showGridLines="0" topLeftCell="B1" zoomScaleNormal="100" zoomScalePageLayoutView="90" workbookViewId="0">
      <selection activeCell="N6" sqref="N6:T6"/>
    </sheetView>
  </sheetViews>
  <sheetFormatPr defaultRowHeight="12.75" x14ac:dyDescent="0.2"/>
  <cols>
    <col min="1" max="1" width="8.28515625" style="6" hidden="1" customWidth="1"/>
    <col min="2" max="2" width="4" style="6" customWidth="1"/>
    <col min="3" max="3" width="4.28515625" style="6" bestFit="1" customWidth="1"/>
    <col min="4" max="4" width="29" style="6" customWidth="1"/>
    <col min="5" max="5" width="9" style="6" customWidth="1"/>
    <col min="6" max="6" width="31.85546875" style="6" customWidth="1"/>
    <col min="7" max="7" width="36.140625" style="6" customWidth="1"/>
    <col min="8" max="8" width="7" style="6" customWidth="1"/>
    <col min="9" max="9" width="7.28515625" style="6" customWidth="1"/>
    <col min="10" max="16" width="7" style="6" customWidth="1"/>
    <col min="17" max="17" width="9.42578125" style="6" customWidth="1"/>
    <col min="18" max="18" width="6.85546875" style="6" customWidth="1"/>
    <col min="19" max="19" width="6.5703125" style="6" customWidth="1"/>
    <col min="20" max="25" width="7" style="6" customWidth="1"/>
    <col min="26" max="28" width="5.42578125" style="6" customWidth="1"/>
    <col min="29" max="29" width="7.42578125" style="6" hidden="1" customWidth="1"/>
    <col min="30" max="46" width="5.42578125" style="6" hidden="1" customWidth="1"/>
    <col min="47" max="47" width="6.5703125" style="6" customWidth="1"/>
    <col min="48" max="48" width="8.5703125" style="6" customWidth="1"/>
    <col min="49" max="49" width="14.7109375" style="6" customWidth="1"/>
    <col min="50" max="50" width="15.85546875" style="6" customWidth="1"/>
    <col min="51" max="51" width="14.7109375" style="6" customWidth="1"/>
    <col min="52" max="52" width="16.140625" style="6" customWidth="1"/>
    <col min="53" max="53" width="18.5703125" style="6" customWidth="1"/>
    <col min="54" max="54" width="6.85546875" style="1" customWidth="1"/>
    <col min="55" max="80" width="4.28515625" style="1" customWidth="1"/>
    <col min="81" max="106" width="4" style="1" customWidth="1"/>
    <col min="107" max="16384" width="9.140625" style="6"/>
  </cols>
  <sheetData>
    <row r="1" spans="1:106" ht="17.25" customHeight="1" x14ac:dyDescent="0.2">
      <c r="B1" s="79"/>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171"/>
      <c r="BC1" s="80"/>
      <c r="BD1" s="80"/>
      <c r="BE1" s="171"/>
      <c r="BF1" s="171"/>
      <c r="BG1" s="171"/>
      <c r="BH1" s="171"/>
      <c r="BI1" s="171"/>
      <c r="BJ1" s="171"/>
      <c r="BK1" s="171"/>
      <c r="BL1" s="171"/>
      <c r="BM1" s="171"/>
      <c r="BN1" s="171"/>
      <c r="BO1" s="171"/>
      <c r="BP1" s="171"/>
      <c r="BQ1" s="171"/>
      <c r="BR1" s="171"/>
      <c r="BS1" s="171"/>
      <c r="BT1" s="171"/>
      <c r="BU1" s="171"/>
      <c r="BV1" s="171"/>
      <c r="BW1" s="171"/>
      <c r="BX1" s="171"/>
      <c r="BY1" s="171"/>
      <c r="BZ1" s="171"/>
      <c r="CA1" s="171"/>
      <c r="CB1" s="171"/>
      <c r="CC1" s="171"/>
      <c r="CD1" s="171"/>
    </row>
    <row r="2" spans="1:106" ht="30.75" customHeight="1" x14ac:dyDescent="0.2">
      <c r="B2" s="79"/>
      <c r="C2" s="55"/>
      <c r="D2" s="57"/>
      <c r="E2" s="564" t="s">
        <v>16</v>
      </c>
      <c r="F2" s="564"/>
      <c r="G2" s="564"/>
      <c r="H2" s="564"/>
      <c r="I2" s="564"/>
      <c r="J2" s="247"/>
      <c r="K2" s="568" t="str">
        <f>IF(NOT(ISBLANK('СПИСОК КЛАССА'!G1)),'СПИСОК КЛАССА'!G1,"")</f>
        <v/>
      </c>
      <c r="L2" s="569"/>
      <c r="M2" s="569"/>
      <c r="N2" s="570"/>
      <c r="O2" s="248"/>
      <c r="P2" s="564" t="s">
        <v>17</v>
      </c>
      <c r="Q2" s="564"/>
      <c r="R2" s="564"/>
      <c r="S2" s="568" t="str">
        <f>IF(NOT(ISBLANK('СПИСОК КЛАССА'!I1)),'СПИСОК КЛАССА'!I1,"")</f>
        <v/>
      </c>
      <c r="T2" s="569"/>
      <c r="U2" s="570"/>
      <c r="V2" s="565"/>
      <c r="W2" s="565"/>
      <c r="X2" s="424"/>
      <c r="Y2" s="58"/>
      <c r="Z2" s="58"/>
      <c r="AA2" s="58"/>
      <c r="AB2" s="58"/>
      <c r="AC2" s="58"/>
      <c r="AD2" s="58"/>
      <c r="AE2" s="58"/>
      <c r="AF2" s="58"/>
      <c r="AG2" s="58"/>
      <c r="AH2" s="58"/>
      <c r="AO2" s="58"/>
      <c r="AP2" s="58"/>
      <c r="AQ2" s="58"/>
      <c r="AR2" s="58"/>
      <c r="AS2" s="58"/>
      <c r="AT2" s="58"/>
      <c r="AU2" s="58"/>
      <c r="AV2" s="55"/>
      <c r="AW2" s="160"/>
      <c r="AX2" s="161"/>
      <c r="AY2" s="161"/>
      <c r="AZ2" s="161"/>
      <c r="BA2" s="161"/>
      <c r="BB2" s="171"/>
      <c r="BC2" s="80"/>
      <c r="BD2" s="80"/>
      <c r="BE2" s="171"/>
      <c r="BF2" s="171"/>
      <c r="BG2" s="171"/>
      <c r="BH2" s="171"/>
      <c r="BI2" s="171"/>
      <c r="BJ2" s="171"/>
      <c r="BK2" s="171"/>
      <c r="BL2" s="171"/>
      <c r="BM2" s="171"/>
      <c r="BN2" s="171"/>
      <c r="BO2" s="171"/>
      <c r="BP2" s="171"/>
      <c r="BQ2" s="171"/>
      <c r="BR2" s="171"/>
      <c r="BS2" s="171"/>
      <c r="BT2" s="171"/>
      <c r="BU2" s="171"/>
      <c r="BV2" s="171"/>
      <c r="BW2" s="171"/>
      <c r="BX2" s="171"/>
      <c r="BY2" s="171"/>
      <c r="BZ2" s="171"/>
      <c r="CA2" s="171"/>
      <c r="CB2" s="171"/>
      <c r="CC2" s="171"/>
      <c r="CD2" s="171"/>
    </row>
    <row r="3" spans="1:106" x14ac:dyDescent="0.2">
      <c r="B3" s="79"/>
      <c r="C3" s="55"/>
      <c r="D3" s="59"/>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162"/>
      <c r="AX3" s="161"/>
      <c r="AY3" s="161"/>
      <c r="AZ3" s="161"/>
      <c r="BA3" s="161"/>
      <c r="BB3" s="171"/>
      <c r="BC3" s="80"/>
      <c r="BD3" s="80"/>
      <c r="BE3" s="171"/>
      <c r="BF3" s="171"/>
      <c r="BG3" s="171"/>
      <c r="BH3" s="171"/>
      <c r="BI3" s="171"/>
      <c r="BJ3" s="171"/>
      <c r="BK3" s="171"/>
      <c r="BL3" s="171"/>
      <c r="BM3" s="171"/>
      <c r="BN3" s="171"/>
      <c r="BO3" s="171"/>
      <c r="BP3" s="171"/>
      <c r="BQ3" s="171"/>
      <c r="BR3" s="171"/>
      <c r="BS3" s="171"/>
      <c r="BT3" s="171"/>
      <c r="BU3" s="171"/>
      <c r="BV3" s="171"/>
      <c r="BW3" s="171"/>
      <c r="BX3" s="171"/>
      <c r="BY3" s="171"/>
      <c r="BZ3" s="171"/>
      <c r="CA3" s="171"/>
      <c r="CB3" s="171"/>
      <c r="CC3" s="171"/>
      <c r="CD3" s="171"/>
    </row>
    <row r="4" spans="1:106" s="10" customFormat="1" ht="23.25" customHeight="1" thickBot="1" x14ac:dyDescent="0.3">
      <c r="B4" s="63"/>
      <c r="C4" s="566" t="s">
        <v>24</v>
      </c>
      <c r="D4" s="566"/>
      <c r="E4" s="566"/>
      <c r="F4" s="566"/>
      <c r="G4" s="567">
        <f>'СПИСОК КЛАССА'!E3</f>
        <v>0</v>
      </c>
      <c r="H4" s="567"/>
      <c r="I4" s="567"/>
      <c r="J4" s="567"/>
      <c r="K4" s="567"/>
      <c r="L4" s="567"/>
      <c r="M4" s="567"/>
      <c r="N4" s="567"/>
      <c r="O4" s="567"/>
      <c r="P4" s="567"/>
      <c r="Q4" s="567"/>
      <c r="R4" s="567"/>
      <c r="S4" s="567"/>
      <c r="T4" s="567"/>
      <c r="U4" s="567"/>
      <c r="V4" s="567"/>
      <c r="W4" s="567"/>
      <c r="X4" s="567"/>
      <c r="Y4" s="567"/>
      <c r="Z4" s="567"/>
      <c r="AA4" s="567"/>
      <c r="AB4" s="567"/>
      <c r="AC4" s="567"/>
      <c r="AD4" s="567"/>
      <c r="AE4" s="567"/>
      <c r="AF4" s="567"/>
      <c r="AG4" s="567"/>
      <c r="AH4" s="567"/>
      <c r="AI4" s="111"/>
      <c r="AJ4" s="111"/>
      <c r="AK4" s="111"/>
      <c r="AL4" s="111"/>
      <c r="AM4" s="111"/>
      <c r="AN4" s="111"/>
      <c r="AO4" s="111"/>
      <c r="AP4" s="111"/>
      <c r="AQ4" s="111"/>
      <c r="AR4" s="111"/>
      <c r="AS4" s="111"/>
      <c r="AT4" s="111"/>
      <c r="AU4" s="62"/>
      <c r="AV4" s="63"/>
      <c r="AW4" s="163"/>
      <c r="AX4" s="164"/>
      <c r="AY4" s="164"/>
      <c r="AZ4" s="164"/>
      <c r="BA4" s="164"/>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172"/>
      <c r="CF4" s="172"/>
      <c r="CG4" s="172"/>
      <c r="CH4" s="172"/>
      <c r="CI4" s="172"/>
      <c r="CJ4" s="172"/>
      <c r="CK4" s="172"/>
      <c r="CL4" s="172"/>
      <c r="CM4" s="172"/>
      <c r="CN4" s="172"/>
      <c r="CO4" s="172"/>
      <c r="CP4" s="172"/>
      <c r="CQ4" s="172"/>
      <c r="CR4" s="172"/>
      <c r="CS4" s="172"/>
      <c r="CT4" s="172"/>
      <c r="CU4" s="172"/>
      <c r="CV4" s="172"/>
      <c r="CW4" s="172"/>
      <c r="CX4" s="172"/>
      <c r="CY4" s="172"/>
      <c r="CZ4" s="172"/>
      <c r="DA4" s="172"/>
      <c r="DB4" s="172"/>
    </row>
    <row r="5" spans="1:106" x14ac:dyDescent="0.2">
      <c r="B5" s="79"/>
      <c r="C5" s="55"/>
      <c r="D5" s="65"/>
      <c r="E5" s="61"/>
      <c r="F5" s="61"/>
      <c r="G5" s="55"/>
      <c r="H5" s="5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165"/>
      <c r="AX5" s="166"/>
      <c r="AY5" s="166"/>
      <c r="AZ5" s="166"/>
      <c r="BA5" s="166"/>
      <c r="BB5" s="171"/>
      <c r="BC5" s="80"/>
      <c r="BD5" s="80"/>
      <c r="BE5" s="171"/>
      <c r="BF5" s="171"/>
      <c r="BG5" s="171"/>
      <c r="BH5" s="171"/>
      <c r="BI5" s="171"/>
      <c r="BJ5" s="171"/>
      <c r="BK5" s="171"/>
      <c r="BL5" s="171"/>
      <c r="BM5" s="171"/>
      <c r="BN5" s="171"/>
      <c r="BO5" s="171"/>
      <c r="BP5" s="171"/>
      <c r="BQ5" s="171"/>
      <c r="BR5" s="171"/>
      <c r="BS5" s="171"/>
      <c r="BT5" s="171"/>
      <c r="BU5" s="171"/>
      <c r="BV5" s="171"/>
      <c r="BW5" s="171"/>
      <c r="BX5" s="171"/>
      <c r="BY5" s="171"/>
      <c r="BZ5" s="171"/>
      <c r="CA5" s="171"/>
      <c r="CB5" s="171"/>
      <c r="CC5" s="171"/>
      <c r="CD5" s="171"/>
    </row>
    <row r="6" spans="1:106" ht="17.25" customHeight="1" thickBot="1" x14ac:dyDescent="0.3">
      <c r="B6" s="79"/>
      <c r="C6" s="55"/>
      <c r="D6" s="66" t="s">
        <v>25</v>
      </c>
      <c r="E6" s="66"/>
      <c r="F6" s="67">
        <f>$A$24</f>
        <v>0</v>
      </c>
      <c r="G6" s="55"/>
      <c r="H6" s="55"/>
      <c r="K6" s="55"/>
      <c r="L6" s="55"/>
      <c r="M6" s="66" t="s">
        <v>18</v>
      </c>
      <c r="N6" s="548"/>
      <c r="O6" s="548"/>
      <c r="P6" s="548"/>
      <c r="Q6" s="548"/>
      <c r="R6" s="548"/>
      <c r="S6" s="548"/>
      <c r="T6" s="548"/>
      <c r="U6" s="249"/>
      <c r="V6" s="58"/>
      <c r="W6" s="58"/>
      <c r="X6" s="68"/>
      <c r="Y6" s="68"/>
      <c r="Z6" s="68"/>
      <c r="AA6" s="69"/>
      <c r="AB6" s="60"/>
      <c r="AC6" s="60"/>
      <c r="AD6" s="60"/>
      <c r="AE6" s="60"/>
      <c r="AF6" s="60"/>
      <c r="AG6" s="60"/>
      <c r="AI6" s="58"/>
      <c r="AJ6" s="58"/>
      <c r="AK6" s="58"/>
      <c r="AL6" s="58"/>
      <c r="AM6" s="58"/>
      <c r="AN6" s="58"/>
      <c r="AU6" s="250"/>
      <c r="AW6" s="167"/>
      <c r="AX6" s="540"/>
      <c r="AY6" s="540"/>
      <c r="AZ6" s="540"/>
      <c r="BA6" s="540"/>
      <c r="BB6" s="171"/>
      <c r="BC6" s="80"/>
      <c r="BD6" s="80"/>
      <c r="BE6" s="171"/>
      <c r="BF6" s="171"/>
      <c r="BG6" s="171"/>
      <c r="BH6" s="171"/>
      <c r="BI6" s="171"/>
      <c r="BJ6" s="171"/>
      <c r="BK6" s="171"/>
      <c r="BL6" s="171"/>
      <c r="BM6" s="171"/>
      <c r="BN6" s="171"/>
      <c r="BO6" s="171"/>
      <c r="BP6" s="171"/>
      <c r="BQ6" s="171"/>
      <c r="BR6" s="171"/>
      <c r="BS6" s="171"/>
      <c r="BT6" s="171"/>
      <c r="BU6" s="171"/>
      <c r="BV6" s="171"/>
      <c r="BW6" s="171"/>
      <c r="BX6" s="171"/>
      <c r="BY6" s="171"/>
      <c r="BZ6" s="171"/>
      <c r="CA6" s="171"/>
      <c r="CB6" s="171"/>
      <c r="CC6" s="171"/>
      <c r="CD6" s="171"/>
    </row>
    <row r="7" spans="1:106" x14ac:dyDescent="0.2">
      <c r="B7" s="79"/>
      <c r="C7" s="55"/>
      <c r="D7" s="71"/>
      <c r="E7" s="295"/>
      <c r="F7" s="295"/>
      <c r="G7" s="295"/>
      <c r="H7" s="295"/>
      <c r="I7" s="295"/>
      <c r="J7" s="295"/>
      <c r="K7" s="295"/>
      <c r="L7" s="295"/>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V7" s="60"/>
      <c r="AW7" s="162"/>
      <c r="AX7" s="541"/>
      <c r="AY7" s="541"/>
      <c r="AZ7" s="541"/>
      <c r="BA7" s="166"/>
      <c r="BB7" s="171"/>
      <c r="BC7" s="80"/>
      <c r="BD7" s="80"/>
      <c r="BE7" s="171"/>
      <c r="BF7" s="171"/>
      <c r="BG7" s="171"/>
      <c r="BH7" s="171"/>
      <c r="BI7" s="171"/>
      <c r="BJ7" s="171"/>
      <c r="BK7" s="171"/>
      <c r="BL7" s="171"/>
      <c r="BM7" s="171"/>
      <c r="BN7" s="171"/>
      <c r="BO7" s="171"/>
      <c r="BP7" s="171"/>
      <c r="BQ7" s="171"/>
      <c r="BR7" s="171"/>
      <c r="BS7" s="171"/>
      <c r="BT7" s="171"/>
      <c r="BU7" s="171"/>
      <c r="BV7" s="171"/>
      <c r="BW7" s="171"/>
      <c r="BX7" s="171"/>
      <c r="BY7" s="171"/>
      <c r="BZ7" s="171"/>
      <c r="CA7" s="171"/>
      <c r="CB7" s="171"/>
      <c r="CC7" s="171"/>
      <c r="CD7" s="171"/>
    </row>
    <row r="8" spans="1:106" ht="16.5" thickBot="1" x14ac:dyDescent="0.3">
      <c r="B8" s="82"/>
      <c r="C8" s="542" t="s">
        <v>1079</v>
      </c>
      <c r="D8" s="542"/>
      <c r="E8" s="542"/>
      <c r="F8" s="542"/>
      <c r="G8" s="542"/>
      <c r="H8" s="542"/>
      <c r="I8" s="542"/>
      <c r="J8" s="542"/>
      <c r="K8" s="542"/>
      <c r="L8" s="542"/>
      <c r="M8" s="542"/>
      <c r="N8" s="542"/>
      <c r="O8" s="542"/>
      <c r="P8" s="542"/>
      <c r="Q8" s="542"/>
      <c r="R8" s="542"/>
      <c r="S8" s="542"/>
      <c r="T8" s="542"/>
      <c r="U8" s="542"/>
      <c r="V8" s="542"/>
      <c r="W8" s="542"/>
      <c r="X8" s="542"/>
      <c r="Y8" s="542"/>
      <c r="Z8" s="542"/>
      <c r="AA8" s="542"/>
      <c r="AB8" s="542"/>
      <c r="AC8" s="516"/>
      <c r="AD8" s="516"/>
      <c r="AE8" s="516"/>
      <c r="AF8" s="516"/>
      <c r="AG8" s="516"/>
      <c r="AH8" s="516"/>
      <c r="AI8" s="516"/>
      <c r="AJ8" s="516"/>
      <c r="AK8" s="516"/>
      <c r="AL8" s="516"/>
      <c r="AM8" s="516"/>
      <c r="AN8" s="516"/>
      <c r="AO8" s="516"/>
      <c r="AP8" s="516"/>
      <c r="AQ8" s="516"/>
      <c r="AR8" s="516"/>
      <c r="AS8" s="246"/>
      <c r="AT8" s="246"/>
      <c r="AU8" s="112"/>
      <c r="AV8" s="112"/>
      <c r="AW8" s="168"/>
      <c r="AX8" s="541"/>
      <c r="AY8" s="541"/>
      <c r="AZ8" s="541"/>
      <c r="BA8" s="166"/>
      <c r="BB8" s="171"/>
      <c r="BC8" s="80"/>
      <c r="BD8" s="80"/>
      <c r="BE8" s="171"/>
      <c r="BF8" s="171"/>
      <c r="BG8" s="171"/>
      <c r="BH8" s="171"/>
      <c r="BI8" s="171"/>
      <c r="BJ8" s="171"/>
      <c r="BK8" s="171"/>
      <c r="BL8" s="171"/>
      <c r="BM8" s="171"/>
      <c r="BN8" s="171"/>
      <c r="BO8" s="171"/>
      <c r="BP8" s="171"/>
      <c r="BQ8" s="171"/>
      <c r="BR8" s="171"/>
      <c r="BS8" s="171"/>
      <c r="BT8" s="171"/>
      <c r="BU8" s="171"/>
      <c r="BV8" s="171"/>
      <c r="BW8" s="171"/>
      <c r="BX8" s="171"/>
      <c r="BY8" s="171"/>
      <c r="BZ8" s="171"/>
      <c r="CA8" s="171"/>
      <c r="CB8" s="171"/>
      <c r="CC8" s="171"/>
      <c r="CD8" s="171"/>
    </row>
    <row r="9" spans="1:106" ht="24.75" customHeight="1" thickBot="1" x14ac:dyDescent="0.25">
      <c r="A9" s="72"/>
      <c r="B9" s="552" t="s">
        <v>10</v>
      </c>
      <c r="C9" s="555" t="s">
        <v>20</v>
      </c>
      <c r="D9" s="558" t="s">
        <v>12</v>
      </c>
      <c r="E9" s="561" t="s">
        <v>26</v>
      </c>
      <c r="F9" s="545" t="s">
        <v>27</v>
      </c>
      <c r="G9" s="546"/>
      <c r="H9" s="546"/>
      <c r="I9" s="546"/>
      <c r="J9" s="546"/>
      <c r="K9" s="546"/>
      <c r="L9" s="546"/>
      <c r="M9" s="546"/>
      <c r="N9" s="546"/>
      <c r="O9" s="546"/>
      <c r="P9" s="546"/>
      <c r="Q9" s="546"/>
      <c r="R9" s="546"/>
      <c r="S9" s="546"/>
      <c r="T9" s="546"/>
      <c r="U9" s="546"/>
      <c r="V9" s="546"/>
      <c r="W9" s="546"/>
      <c r="X9" s="546"/>
      <c r="Y9" s="546"/>
      <c r="Z9" s="546"/>
      <c r="AA9" s="546"/>
      <c r="AB9" s="547"/>
      <c r="AC9" s="227"/>
      <c r="AD9" s="110"/>
      <c r="AE9" s="110"/>
      <c r="AF9" s="110"/>
      <c r="AG9" s="110"/>
      <c r="AH9" s="110"/>
      <c r="AI9" s="110"/>
      <c r="AJ9" s="110"/>
      <c r="AK9" s="110"/>
      <c r="AL9" s="110"/>
      <c r="AM9" s="110"/>
      <c r="AN9" s="110"/>
      <c r="AO9" s="110"/>
      <c r="AP9" s="110"/>
      <c r="AQ9" s="110"/>
      <c r="AR9" s="110"/>
      <c r="AS9" s="110"/>
      <c r="AT9" s="110"/>
      <c r="AU9" s="544"/>
      <c r="AV9" s="544"/>
      <c r="AW9" s="543"/>
      <c r="AX9" s="543"/>
      <c r="AY9" s="543"/>
      <c r="AZ9" s="543"/>
      <c r="BA9" s="543"/>
      <c r="BB9" s="171"/>
      <c r="BC9" s="80"/>
      <c r="BD9" s="80"/>
      <c r="BE9" s="171"/>
      <c r="BF9" s="171"/>
      <c r="BG9" s="171"/>
      <c r="BH9" s="171"/>
      <c r="BI9" s="171"/>
      <c r="BJ9" s="171"/>
    </row>
    <row r="10" spans="1:106" ht="34.5" customHeight="1" thickBot="1" x14ac:dyDescent="0.25">
      <c r="A10" s="73"/>
      <c r="B10" s="553"/>
      <c r="C10" s="556"/>
      <c r="D10" s="559"/>
      <c r="E10" s="562"/>
      <c r="F10" s="545" t="s">
        <v>1072</v>
      </c>
      <c r="G10" s="546"/>
      <c r="H10" s="546"/>
      <c r="I10" s="546"/>
      <c r="J10" s="546"/>
      <c r="K10" s="546"/>
      <c r="L10" s="546"/>
      <c r="M10" s="546"/>
      <c r="N10" s="546"/>
      <c r="O10" s="546"/>
      <c r="P10" s="546"/>
      <c r="Q10" s="546"/>
      <c r="R10" s="546"/>
      <c r="S10" s="546"/>
      <c r="T10" s="546"/>
      <c r="U10" s="546"/>
      <c r="V10" s="546"/>
      <c r="W10" s="546"/>
      <c r="X10" s="546"/>
      <c r="Y10" s="547"/>
      <c r="Z10" s="549" t="s">
        <v>1073</v>
      </c>
      <c r="AA10" s="550"/>
      <c r="AB10" s="551"/>
      <c r="AC10" s="227"/>
      <c r="AD10" s="110"/>
      <c r="AE10" s="110"/>
      <c r="AF10" s="110"/>
      <c r="AG10" s="110"/>
      <c r="AH10" s="110"/>
      <c r="AI10" s="110"/>
      <c r="AJ10" s="110"/>
      <c r="AK10" s="110"/>
      <c r="AL10" s="110"/>
      <c r="AM10" s="110"/>
      <c r="AN10" s="110"/>
      <c r="AO10" s="110"/>
      <c r="AP10" s="110"/>
      <c r="AQ10" s="110"/>
      <c r="AR10" s="110"/>
      <c r="AS10" s="110"/>
      <c r="AT10" s="110"/>
      <c r="AU10" s="544"/>
      <c r="AV10" s="544"/>
      <c r="AW10" s="543"/>
      <c r="AX10" s="543"/>
      <c r="AY10" s="543"/>
      <c r="AZ10" s="543"/>
      <c r="BA10" s="543"/>
      <c r="BB10" s="171"/>
      <c r="BC10" s="80"/>
      <c r="BD10" s="80"/>
      <c r="BE10" s="171"/>
      <c r="BF10" s="171"/>
      <c r="BG10" s="171"/>
      <c r="BH10" s="171"/>
      <c r="BI10" s="171"/>
      <c r="BJ10" s="171"/>
    </row>
    <row r="11" spans="1:106" ht="85.5" customHeight="1" thickBot="1" x14ac:dyDescent="0.25">
      <c r="A11" s="73"/>
      <c r="B11" s="554"/>
      <c r="C11" s="557"/>
      <c r="D11" s="560"/>
      <c r="E11" s="563"/>
      <c r="F11" s="388">
        <v>1</v>
      </c>
      <c r="G11" s="233">
        <v>2</v>
      </c>
      <c r="H11" s="233">
        <v>3</v>
      </c>
      <c r="I11" s="233">
        <v>4</v>
      </c>
      <c r="J11" s="233">
        <v>5</v>
      </c>
      <c r="K11" s="233">
        <v>6</v>
      </c>
      <c r="L11" s="233">
        <v>7</v>
      </c>
      <c r="M11" s="233">
        <v>8</v>
      </c>
      <c r="N11" s="233">
        <v>9</v>
      </c>
      <c r="O11" s="233">
        <v>10</v>
      </c>
      <c r="P11" s="233">
        <v>11</v>
      </c>
      <c r="Q11" s="233">
        <v>12</v>
      </c>
      <c r="R11" s="233">
        <v>13</v>
      </c>
      <c r="S11" s="233">
        <v>14</v>
      </c>
      <c r="T11" s="233">
        <v>15</v>
      </c>
      <c r="U11" s="233">
        <v>16</v>
      </c>
      <c r="V11" s="233">
        <v>17</v>
      </c>
      <c r="W11" s="439">
        <v>18</v>
      </c>
      <c r="X11" s="233">
        <v>19</v>
      </c>
      <c r="Y11" s="439">
        <v>20</v>
      </c>
      <c r="Z11" s="388">
        <v>21</v>
      </c>
      <c r="AA11" s="233">
        <v>22</v>
      </c>
      <c r="AB11" s="389">
        <v>23</v>
      </c>
      <c r="AC11" s="270"/>
      <c r="AD11" s="229"/>
      <c r="AE11" s="229"/>
      <c r="AF11" s="229"/>
      <c r="AG11" s="229"/>
      <c r="AH11" s="229"/>
      <c r="AI11" s="229"/>
      <c r="AJ11" s="229"/>
      <c r="AK11" s="229"/>
      <c r="AL11" s="229"/>
      <c r="AM11" s="229"/>
      <c r="AN11" s="229"/>
      <c r="AO11" s="229"/>
      <c r="AP11" s="229"/>
      <c r="AQ11" s="229"/>
      <c r="AR11" s="229"/>
      <c r="AS11" s="229"/>
      <c r="AT11" s="229"/>
      <c r="AU11" s="544"/>
      <c r="AV11" s="544"/>
      <c r="AW11" s="543"/>
      <c r="AX11" s="543"/>
      <c r="AY11" s="543"/>
      <c r="AZ11" s="543"/>
      <c r="BA11" s="543"/>
      <c r="BB11" s="171"/>
      <c r="BC11" s="80"/>
      <c r="BD11" s="80"/>
      <c r="BE11" s="171"/>
      <c r="BF11" s="171"/>
      <c r="BG11" s="171"/>
      <c r="BH11" s="171"/>
      <c r="BI11" s="171"/>
      <c r="BJ11" s="171"/>
    </row>
    <row r="12" spans="1:106" ht="20.25" hidden="1" customHeight="1" x14ac:dyDescent="0.2">
      <c r="A12" s="73"/>
      <c r="B12" s="328"/>
      <c r="C12" s="128"/>
      <c r="D12" s="129"/>
      <c r="E12" s="427"/>
      <c r="F12" s="436"/>
      <c r="G12" s="84"/>
      <c r="H12" s="84"/>
      <c r="I12" s="84"/>
      <c r="J12" s="84"/>
      <c r="K12" s="84"/>
      <c r="L12" s="84"/>
      <c r="M12" s="84"/>
      <c r="N12" s="84"/>
      <c r="O12" s="84"/>
      <c r="P12" s="84"/>
      <c r="Q12" s="121"/>
      <c r="R12" s="436"/>
      <c r="S12" s="84"/>
      <c r="T12" s="121"/>
      <c r="U12" s="436"/>
      <c r="V12" s="84"/>
      <c r="W12" s="121"/>
      <c r="X12" s="436"/>
      <c r="Y12" s="413"/>
      <c r="Z12" s="117"/>
      <c r="AA12" s="84"/>
      <c r="AB12" s="413"/>
      <c r="AC12" s="425"/>
      <c r="AD12" s="89"/>
      <c r="AE12" s="89"/>
      <c r="AF12" s="89"/>
      <c r="AG12" s="89"/>
      <c r="AH12" s="89"/>
      <c r="AI12" s="89"/>
      <c r="AJ12" s="89"/>
      <c r="AK12" s="89"/>
      <c r="AL12" s="89"/>
      <c r="AM12" s="89"/>
      <c r="AN12" s="89"/>
      <c r="AO12" s="89"/>
      <c r="AP12" s="89"/>
      <c r="AQ12" s="89"/>
      <c r="AR12" s="89"/>
      <c r="AS12" s="89"/>
      <c r="AT12" s="89"/>
      <c r="AU12" s="251"/>
      <c r="AV12" s="251"/>
      <c r="AW12" s="11"/>
      <c r="AX12" s="11"/>
      <c r="AY12" s="11"/>
      <c r="AZ12" s="11"/>
      <c r="BA12" s="11"/>
      <c r="BB12" s="171"/>
      <c r="BC12" s="80"/>
      <c r="BD12" s="80"/>
      <c r="BE12" s="171"/>
      <c r="BF12" s="171"/>
      <c r="BG12" s="171"/>
      <c r="BH12" s="171"/>
      <c r="BI12" s="171"/>
      <c r="BJ12" s="171"/>
    </row>
    <row r="13" spans="1:106" ht="20.25" hidden="1" customHeight="1" x14ac:dyDescent="0.2">
      <c r="A13" s="73"/>
      <c r="B13" s="329"/>
      <c r="C13" s="83"/>
      <c r="D13" s="118"/>
      <c r="E13" s="428"/>
      <c r="F13" s="280"/>
      <c r="G13" s="89"/>
      <c r="H13" s="89"/>
      <c r="I13" s="89"/>
      <c r="J13" s="89"/>
      <c r="K13" s="89"/>
      <c r="L13" s="89"/>
      <c r="M13" s="89"/>
      <c r="N13" s="89"/>
      <c r="O13" s="89"/>
      <c r="P13" s="89"/>
      <c r="Q13" s="122"/>
      <c r="R13" s="280"/>
      <c r="S13" s="89"/>
      <c r="T13" s="122"/>
      <c r="U13" s="280"/>
      <c r="V13" s="89"/>
      <c r="W13" s="122"/>
      <c r="X13" s="280"/>
      <c r="Y13" s="414"/>
      <c r="Z13" s="425"/>
      <c r="AA13" s="89"/>
      <c r="AB13" s="414"/>
      <c r="AC13" s="425"/>
      <c r="AD13" s="89"/>
      <c r="AE13" s="89"/>
      <c r="AF13" s="89"/>
      <c r="AG13" s="89"/>
      <c r="AH13" s="89"/>
      <c r="AI13" s="89"/>
      <c r="AJ13" s="89"/>
      <c r="AK13" s="89"/>
      <c r="AL13" s="89"/>
      <c r="AM13" s="89"/>
      <c r="AN13" s="89"/>
      <c r="AO13" s="89"/>
      <c r="AP13" s="89"/>
      <c r="AQ13" s="89"/>
      <c r="AR13" s="89"/>
      <c r="AS13" s="89"/>
      <c r="AT13" s="89"/>
      <c r="AU13" s="251"/>
      <c r="AV13" s="251"/>
      <c r="AW13" s="11"/>
      <c r="AX13" s="11"/>
      <c r="AY13" s="11"/>
      <c r="AZ13" s="11"/>
      <c r="BA13" s="11"/>
      <c r="BB13" s="171"/>
      <c r="BC13" s="80"/>
      <c r="BD13" s="80"/>
      <c r="BE13" s="171"/>
      <c r="BF13" s="171"/>
      <c r="BG13" s="171"/>
      <c r="BH13" s="171"/>
      <c r="BI13" s="171"/>
      <c r="BJ13" s="171"/>
    </row>
    <row r="14" spans="1:106" ht="20.25" hidden="1" customHeight="1" x14ac:dyDescent="0.2">
      <c r="A14" s="73"/>
      <c r="B14" s="329"/>
      <c r="C14" s="83"/>
      <c r="D14" s="118"/>
      <c r="E14" s="428"/>
      <c r="F14" s="280"/>
      <c r="G14" s="89"/>
      <c r="H14" s="89"/>
      <c r="I14" s="89"/>
      <c r="J14" s="89"/>
      <c r="K14" s="89"/>
      <c r="L14" s="89"/>
      <c r="M14" s="89"/>
      <c r="N14" s="89"/>
      <c r="O14" s="89"/>
      <c r="P14" s="89"/>
      <c r="Q14" s="122"/>
      <c r="R14" s="280"/>
      <c r="S14" s="89"/>
      <c r="T14" s="122"/>
      <c r="U14" s="280"/>
      <c r="V14" s="89"/>
      <c r="W14" s="122"/>
      <c r="X14" s="280"/>
      <c r="Y14" s="414"/>
      <c r="Z14" s="425"/>
      <c r="AA14" s="89"/>
      <c r="AB14" s="414"/>
      <c r="AC14" s="425"/>
      <c r="AD14" s="89"/>
      <c r="AE14" s="89"/>
      <c r="AF14" s="89"/>
      <c r="AG14" s="89"/>
      <c r="AH14" s="89"/>
      <c r="AI14" s="89"/>
      <c r="AJ14" s="89"/>
      <c r="AK14" s="89"/>
      <c r="AL14" s="89"/>
      <c r="AM14" s="89"/>
      <c r="AN14" s="89"/>
      <c r="AO14" s="89"/>
      <c r="AP14" s="89"/>
      <c r="AQ14" s="89"/>
      <c r="AR14" s="89"/>
      <c r="AS14" s="89"/>
      <c r="AT14" s="89"/>
      <c r="AU14" s="251"/>
      <c r="AV14" s="251"/>
      <c r="AW14" s="11"/>
      <c r="AX14" s="11"/>
      <c r="AY14" s="11"/>
      <c r="AZ14" s="11"/>
      <c r="BA14" s="11"/>
      <c r="BB14" s="171"/>
      <c r="BC14" s="80"/>
      <c r="BD14" s="80"/>
      <c r="BE14" s="171"/>
      <c r="BF14" s="171"/>
      <c r="BG14" s="171"/>
      <c r="BH14" s="171"/>
      <c r="BI14" s="171"/>
      <c r="BJ14" s="171"/>
    </row>
    <row r="15" spans="1:106" ht="20.25" hidden="1" customHeight="1" x14ac:dyDescent="0.2">
      <c r="A15" s="73"/>
      <c r="B15" s="329"/>
      <c r="C15" s="83"/>
      <c r="D15" s="118"/>
      <c r="E15" s="428"/>
      <c r="F15" s="280"/>
      <c r="G15" s="89"/>
      <c r="H15" s="89"/>
      <c r="I15" s="89"/>
      <c r="J15" s="89"/>
      <c r="K15" s="89"/>
      <c r="L15" s="89"/>
      <c r="M15" s="89"/>
      <c r="N15" s="89"/>
      <c r="O15" s="89"/>
      <c r="P15" s="89"/>
      <c r="Q15" s="122"/>
      <c r="R15" s="280"/>
      <c r="S15" s="89"/>
      <c r="T15" s="122"/>
      <c r="U15" s="280"/>
      <c r="V15" s="89"/>
      <c r="W15" s="122"/>
      <c r="X15" s="280"/>
      <c r="Y15" s="414"/>
      <c r="Z15" s="425"/>
      <c r="AA15" s="89"/>
      <c r="AB15" s="414"/>
      <c r="AC15" s="425"/>
      <c r="AD15" s="89"/>
      <c r="AE15" s="89"/>
      <c r="AF15" s="89"/>
      <c r="AG15" s="89"/>
      <c r="AH15" s="89"/>
      <c r="AI15" s="89"/>
      <c r="AJ15" s="89"/>
      <c r="AK15" s="89"/>
      <c r="AL15" s="89"/>
      <c r="AM15" s="89"/>
      <c r="AN15" s="89"/>
      <c r="AO15" s="89"/>
      <c r="AP15" s="89"/>
      <c r="AQ15" s="89"/>
      <c r="AR15" s="89"/>
      <c r="AS15" s="89"/>
      <c r="AT15" s="89"/>
      <c r="AU15" s="251"/>
      <c r="AV15" s="251"/>
      <c r="AW15" s="11"/>
      <c r="AX15" s="11"/>
      <c r="AY15" s="11"/>
      <c r="AZ15" s="11"/>
      <c r="BA15" s="11"/>
      <c r="BB15" s="171"/>
      <c r="BC15" s="80"/>
      <c r="BD15" s="80"/>
      <c r="BE15" s="171"/>
      <c r="BF15" s="171"/>
      <c r="BG15" s="171"/>
      <c r="BH15" s="171"/>
      <c r="BI15" s="171"/>
      <c r="BJ15" s="171"/>
    </row>
    <row r="16" spans="1:106" ht="20.25" hidden="1" customHeight="1" x14ac:dyDescent="0.2">
      <c r="A16" s="73"/>
      <c r="B16" s="329"/>
      <c r="C16" s="83"/>
      <c r="D16" s="118"/>
      <c r="E16" s="428"/>
      <c r="F16" s="280"/>
      <c r="G16" s="89"/>
      <c r="H16" s="89"/>
      <c r="I16" s="89"/>
      <c r="J16" s="89"/>
      <c r="K16" s="89"/>
      <c r="L16" s="89"/>
      <c r="M16" s="89"/>
      <c r="N16" s="89"/>
      <c r="O16" s="89"/>
      <c r="P16" s="89"/>
      <c r="Q16" s="122"/>
      <c r="R16" s="280"/>
      <c r="S16" s="89"/>
      <c r="T16" s="122"/>
      <c r="U16" s="280"/>
      <c r="V16" s="89"/>
      <c r="W16" s="122"/>
      <c r="X16" s="280"/>
      <c r="Y16" s="414"/>
      <c r="Z16" s="425"/>
      <c r="AA16" s="89"/>
      <c r="AB16" s="414"/>
      <c r="AC16" s="425"/>
      <c r="AD16" s="89"/>
      <c r="AE16" s="89"/>
      <c r="AF16" s="89"/>
      <c r="AG16" s="89"/>
      <c r="AH16" s="89"/>
      <c r="AI16" s="89"/>
      <c r="AJ16" s="89"/>
      <c r="AK16" s="89"/>
      <c r="AL16" s="89"/>
      <c r="AM16" s="89"/>
      <c r="AN16" s="89"/>
      <c r="AO16" s="89"/>
      <c r="AP16" s="89"/>
      <c r="AQ16" s="89"/>
      <c r="AR16" s="89"/>
      <c r="AS16" s="89"/>
      <c r="AT16" s="89"/>
      <c r="AU16" s="251"/>
      <c r="AV16" s="251"/>
      <c r="AW16" s="11"/>
      <c r="AX16" s="11"/>
      <c r="AY16" s="11"/>
      <c r="AZ16" s="11"/>
      <c r="BA16" s="11"/>
      <c r="BB16" s="171"/>
      <c r="BC16" s="80"/>
      <c r="BD16" s="80"/>
      <c r="BE16" s="171"/>
      <c r="BF16" s="171"/>
      <c r="BG16" s="171"/>
      <c r="BH16" s="171"/>
      <c r="BI16" s="171"/>
      <c r="BJ16" s="171"/>
    </row>
    <row r="17" spans="1:106" ht="20.25" hidden="1" customHeight="1" x14ac:dyDescent="0.2">
      <c r="A17" s="73"/>
      <c r="B17" s="329"/>
      <c r="C17" s="83"/>
      <c r="D17" s="118"/>
      <c r="E17" s="428"/>
      <c r="F17" s="280"/>
      <c r="G17" s="89"/>
      <c r="H17" s="89"/>
      <c r="I17" s="89"/>
      <c r="J17" s="89"/>
      <c r="K17" s="89"/>
      <c r="L17" s="89"/>
      <c r="M17" s="89"/>
      <c r="N17" s="89"/>
      <c r="O17" s="89"/>
      <c r="P17" s="89"/>
      <c r="Q17" s="122"/>
      <c r="R17" s="280"/>
      <c r="S17" s="89"/>
      <c r="T17" s="122"/>
      <c r="U17" s="280"/>
      <c r="V17" s="89"/>
      <c r="W17" s="122"/>
      <c r="X17" s="280"/>
      <c r="Y17" s="414"/>
      <c r="Z17" s="425"/>
      <c r="AA17" s="89"/>
      <c r="AB17" s="414"/>
      <c r="AC17" s="425"/>
      <c r="AD17" s="89"/>
      <c r="AE17" s="89"/>
      <c r="AF17" s="89"/>
      <c r="AG17" s="89"/>
      <c r="AH17" s="89"/>
      <c r="AI17" s="89"/>
      <c r="AJ17" s="89"/>
      <c r="AK17" s="89"/>
      <c r="AL17" s="89"/>
      <c r="AM17" s="89"/>
      <c r="AN17" s="89"/>
      <c r="AO17" s="89"/>
      <c r="AP17" s="89"/>
      <c r="AQ17" s="89"/>
      <c r="AR17" s="89"/>
      <c r="AS17" s="89"/>
      <c r="AT17" s="89"/>
      <c r="AU17" s="251"/>
      <c r="AV17" s="251"/>
      <c r="AW17" s="11"/>
      <c r="AX17" s="11"/>
      <c r="AY17" s="11"/>
      <c r="AZ17" s="11"/>
      <c r="BA17" s="11"/>
      <c r="BB17" s="171"/>
      <c r="BC17" s="80"/>
      <c r="BD17" s="80"/>
      <c r="BE17" s="171"/>
      <c r="BF17" s="171"/>
      <c r="BG17" s="171"/>
      <c r="BH17" s="171"/>
      <c r="BI17" s="171"/>
      <c r="BJ17" s="171"/>
    </row>
    <row r="18" spans="1:106" ht="20.25" hidden="1" customHeight="1" x14ac:dyDescent="0.2">
      <c r="A18" s="73"/>
      <c r="B18" s="329"/>
      <c r="C18" s="83"/>
      <c r="D18" s="118"/>
      <c r="E18" s="428"/>
      <c r="F18" s="280"/>
      <c r="G18" s="89"/>
      <c r="H18" s="89"/>
      <c r="I18" s="89"/>
      <c r="J18" s="89"/>
      <c r="K18" s="89"/>
      <c r="L18" s="89"/>
      <c r="M18" s="89"/>
      <c r="N18" s="89"/>
      <c r="O18" s="89"/>
      <c r="P18" s="89"/>
      <c r="Q18" s="122"/>
      <c r="R18" s="280"/>
      <c r="S18" s="89"/>
      <c r="T18" s="122"/>
      <c r="U18" s="280"/>
      <c r="V18" s="89"/>
      <c r="W18" s="122"/>
      <c r="X18" s="280"/>
      <c r="Y18" s="414"/>
      <c r="Z18" s="425"/>
      <c r="AA18" s="89"/>
      <c r="AB18" s="414"/>
      <c r="AC18" s="425"/>
      <c r="AD18" s="89"/>
      <c r="AE18" s="89"/>
      <c r="AF18" s="89"/>
      <c r="AG18" s="89"/>
      <c r="AH18" s="89"/>
      <c r="AI18" s="89"/>
      <c r="AJ18" s="89"/>
      <c r="AK18" s="89"/>
      <c r="AL18" s="89"/>
      <c r="AM18" s="89"/>
      <c r="AN18" s="89"/>
      <c r="AO18" s="89"/>
      <c r="AP18" s="89"/>
      <c r="AQ18" s="89"/>
      <c r="AR18" s="89"/>
      <c r="AS18" s="89"/>
      <c r="AT18" s="89"/>
      <c r="AU18" s="251"/>
      <c r="AV18" s="251"/>
      <c r="AW18" s="11"/>
      <c r="AX18" s="11"/>
      <c r="AY18" s="11"/>
      <c r="AZ18" s="11"/>
      <c r="BA18" s="11"/>
      <c r="BB18" s="171"/>
      <c r="BC18" s="80"/>
      <c r="BD18" s="80"/>
      <c r="BE18" s="171"/>
      <c r="BF18" s="171"/>
      <c r="BG18" s="171"/>
      <c r="BH18" s="171"/>
      <c r="BI18" s="171"/>
      <c r="BJ18" s="171"/>
    </row>
    <row r="19" spans="1:106" ht="20.25" hidden="1" customHeight="1" x14ac:dyDescent="0.2">
      <c r="A19" s="73"/>
      <c r="B19" s="329"/>
      <c r="C19" s="83"/>
      <c r="D19" s="118"/>
      <c r="E19" s="429">
        <v>4</v>
      </c>
      <c r="F19" s="325" t="e">
        <f t="shared" ref="F19:U24" ca="1" si="0">COUNTIF(OFFSET(F$25,0,0,$A$23,1),$E19)</f>
        <v>#REF!</v>
      </c>
      <c r="G19" s="95" t="e">
        <f t="shared" ca="1" si="0"/>
        <v>#REF!</v>
      </c>
      <c r="H19" s="95" t="e">
        <f t="shared" ca="1" si="0"/>
        <v>#REF!</v>
      </c>
      <c r="I19" s="95" t="e">
        <f t="shared" ca="1" si="0"/>
        <v>#REF!</v>
      </c>
      <c r="J19" s="95" t="e">
        <f t="shared" ca="1" si="0"/>
        <v>#REF!</v>
      </c>
      <c r="K19" s="95" t="e">
        <f t="shared" ca="1" si="0"/>
        <v>#REF!</v>
      </c>
      <c r="L19" s="95" t="e">
        <f t="shared" ca="1" si="0"/>
        <v>#REF!</v>
      </c>
      <c r="M19" s="95" t="e">
        <f t="shared" ca="1" si="0"/>
        <v>#REF!</v>
      </c>
      <c r="N19" s="95" t="e">
        <f t="shared" ca="1" si="0"/>
        <v>#REF!</v>
      </c>
      <c r="O19" s="95" t="e">
        <f t="shared" ca="1" si="0"/>
        <v>#REF!</v>
      </c>
      <c r="P19" s="95" t="e">
        <f t="shared" ca="1" si="0"/>
        <v>#REF!</v>
      </c>
      <c r="Q19" s="123" t="e">
        <f t="shared" ca="1" si="0"/>
        <v>#REF!</v>
      </c>
      <c r="R19" s="325" t="e">
        <f t="shared" ca="1" si="0"/>
        <v>#REF!</v>
      </c>
      <c r="S19" s="95" t="e">
        <f t="shared" ca="1" si="0"/>
        <v>#REF!</v>
      </c>
      <c r="T19" s="123" t="e">
        <f t="shared" ca="1" si="0"/>
        <v>#REF!</v>
      </c>
      <c r="U19" s="123" t="e">
        <f t="shared" ca="1" si="0"/>
        <v>#REF!</v>
      </c>
      <c r="V19" s="123" t="e">
        <f t="shared" ref="U19:AT24" ca="1" si="1">COUNTIF(OFFSET(V$25,0,0,$A$23,1),$E19)</f>
        <v>#REF!</v>
      </c>
      <c r="W19" s="123" t="e">
        <f t="shared" ca="1" si="1"/>
        <v>#REF!</v>
      </c>
      <c r="X19" s="123" t="e">
        <f t="shared" ca="1" si="1"/>
        <v>#REF!</v>
      </c>
      <c r="Y19" s="123" t="e">
        <f t="shared" ca="1" si="1"/>
        <v>#REF!</v>
      </c>
      <c r="Z19" s="123" t="e">
        <f t="shared" ca="1" si="1"/>
        <v>#REF!</v>
      </c>
      <c r="AA19" s="123" t="e">
        <f t="shared" ca="1" si="1"/>
        <v>#REF!</v>
      </c>
      <c r="AB19" s="123" t="e">
        <f t="shared" ca="1" si="1"/>
        <v>#REF!</v>
      </c>
      <c r="AC19" s="123" t="e">
        <f t="shared" ca="1" si="1"/>
        <v>#REF!</v>
      </c>
      <c r="AD19" s="123" t="e">
        <f t="shared" ca="1" si="1"/>
        <v>#REF!</v>
      </c>
      <c r="AE19" s="123" t="e">
        <f t="shared" ca="1" si="1"/>
        <v>#REF!</v>
      </c>
      <c r="AF19" s="123" t="e">
        <f t="shared" ca="1" si="1"/>
        <v>#REF!</v>
      </c>
      <c r="AG19" s="123" t="e">
        <f t="shared" ca="1" si="1"/>
        <v>#REF!</v>
      </c>
      <c r="AH19" s="123" t="e">
        <f t="shared" ca="1" si="1"/>
        <v>#REF!</v>
      </c>
      <c r="AI19" s="123" t="e">
        <f t="shared" ca="1" si="1"/>
        <v>#REF!</v>
      </c>
      <c r="AJ19" s="123" t="e">
        <f t="shared" ca="1" si="1"/>
        <v>#REF!</v>
      </c>
      <c r="AK19" s="123" t="e">
        <f t="shared" ca="1" si="1"/>
        <v>#REF!</v>
      </c>
      <c r="AL19" s="123" t="e">
        <f t="shared" ca="1" si="1"/>
        <v>#REF!</v>
      </c>
      <c r="AM19" s="123" t="e">
        <f t="shared" ca="1" si="1"/>
        <v>#REF!</v>
      </c>
      <c r="AN19" s="123" t="e">
        <f t="shared" ca="1" si="1"/>
        <v>#REF!</v>
      </c>
      <c r="AO19" s="123" t="e">
        <f t="shared" ca="1" si="1"/>
        <v>#REF!</v>
      </c>
      <c r="AP19" s="123" t="e">
        <f t="shared" ca="1" si="1"/>
        <v>#REF!</v>
      </c>
      <c r="AQ19" s="123" t="e">
        <f t="shared" ca="1" si="1"/>
        <v>#REF!</v>
      </c>
      <c r="AR19" s="123" t="e">
        <f t="shared" ca="1" si="1"/>
        <v>#REF!</v>
      </c>
      <c r="AS19" s="123" t="e">
        <f t="shared" ca="1" si="1"/>
        <v>#REF!</v>
      </c>
      <c r="AT19" s="123" t="e">
        <f t="shared" ca="1" si="1"/>
        <v>#REF!</v>
      </c>
      <c r="AU19" s="251"/>
      <c r="AV19" s="251"/>
      <c r="AW19" s="11"/>
      <c r="AX19" s="11"/>
      <c r="AY19" s="11"/>
      <c r="AZ19" s="11"/>
      <c r="BA19" s="11"/>
      <c r="BB19" s="171"/>
      <c r="BC19" s="173"/>
      <c r="BD19" s="173"/>
      <c r="BE19" s="173"/>
      <c r="BF19" s="173"/>
      <c r="BG19" s="173"/>
      <c r="BH19" s="173"/>
      <c r="BI19" s="173"/>
      <c r="BJ19" s="173"/>
      <c r="BK19" s="173"/>
      <c r="BL19" s="173"/>
      <c r="BM19" s="173"/>
      <c r="BN19" s="173"/>
      <c r="BO19" s="173"/>
      <c r="BP19" s="173"/>
      <c r="CC19" s="173"/>
      <c r="CD19" s="173"/>
      <c r="CE19" s="173"/>
      <c r="CF19" s="173"/>
      <c r="CG19" s="173"/>
      <c r="CH19" s="173"/>
      <c r="CI19" s="173"/>
      <c r="CJ19" s="173"/>
      <c r="CK19" s="173"/>
      <c r="CL19" s="173"/>
      <c r="CM19" s="173"/>
      <c r="CN19" s="173"/>
      <c r="CO19" s="173"/>
      <c r="CP19" s="173"/>
    </row>
    <row r="20" spans="1:106" ht="20.25" hidden="1" customHeight="1" x14ac:dyDescent="0.2">
      <c r="A20" s="73"/>
      <c r="B20" s="330"/>
      <c r="C20" s="93"/>
      <c r="D20" s="94"/>
      <c r="E20" s="429">
        <v>3</v>
      </c>
      <c r="F20" s="325" t="e">
        <f t="shared" ca="1" si="0"/>
        <v>#REF!</v>
      </c>
      <c r="G20" s="95" t="e">
        <f t="shared" ca="1" si="0"/>
        <v>#REF!</v>
      </c>
      <c r="H20" s="95" t="e">
        <f t="shared" ca="1" si="0"/>
        <v>#REF!</v>
      </c>
      <c r="I20" s="95" t="e">
        <f t="shared" ca="1" si="0"/>
        <v>#REF!</v>
      </c>
      <c r="J20" s="95" t="e">
        <f t="shared" ca="1" si="0"/>
        <v>#REF!</v>
      </c>
      <c r="K20" s="95" t="e">
        <f t="shared" ca="1" si="0"/>
        <v>#REF!</v>
      </c>
      <c r="L20" s="95" t="e">
        <f t="shared" ca="1" si="0"/>
        <v>#REF!</v>
      </c>
      <c r="M20" s="95" t="e">
        <f t="shared" ca="1" si="0"/>
        <v>#REF!</v>
      </c>
      <c r="N20" s="95" t="e">
        <f t="shared" ca="1" si="0"/>
        <v>#REF!</v>
      </c>
      <c r="O20" s="95" t="e">
        <f t="shared" ca="1" si="0"/>
        <v>#REF!</v>
      </c>
      <c r="P20" s="95" t="e">
        <f t="shared" ca="1" si="0"/>
        <v>#REF!</v>
      </c>
      <c r="Q20" s="123" t="e">
        <f t="shared" ca="1" si="0"/>
        <v>#REF!</v>
      </c>
      <c r="R20" s="325" t="e">
        <f t="shared" ca="1" si="0"/>
        <v>#REF!</v>
      </c>
      <c r="S20" s="95" t="e">
        <f t="shared" ca="1" si="0"/>
        <v>#REF!</v>
      </c>
      <c r="T20" s="123" t="e">
        <f t="shared" ca="1" si="0"/>
        <v>#REF!</v>
      </c>
      <c r="U20" s="123" t="e">
        <f t="shared" ca="1" si="1"/>
        <v>#REF!</v>
      </c>
      <c r="V20" s="123" t="e">
        <f t="shared" ca="1" si="1"/>
        <v>#REF!</v>
      </c>
      <c r="W20" s="123" t="e">
        <f t="shared" ca="1" si="1"/>
        <v>#REF!</v>
      </c>
      <c r="X20" s="123" t="e">
        <f t="shared" ca="1" si="1"/>
        <v>#REF!</v>
      </c>
      <c r="Y20" s="123" t="e">
        <f t="shared" ca="1" si="1"/>
        <v>#REF!</v>
      </c>
      <c r="Z20" s="123" t="e">
        <f t="shared" ca="1" si="1"/>
        <v>#REF!</v>
      </c>
      <c r="AA20" s="123" t="e">
        <f t="shared" ca="1" si="1"/>
        <v>#REF!</v>
      </c>
      <c r="AB20" s="123" t="e">
        <f t="shared" ca="1" si="1"/>
        <v>#REF!</v>
      </c>
      <c r="AC20" s="123" t="e">
        <f t="shared" ca="1" si="1"/>
        <v>#REF!</v>
      </c>
      <c r="AD20" s="123" t="e">
        <f t="shared" ca="1" si="1"/>
        <v>#REF!</v>
      </c>
      <c r="AE20" s="123" t="e">
        <f t="shared" ca="1" si="1"/>
        <v>#REF!</v>
      </c>
      <c r="AF20" s="123" t="e">
        <f t="shared" ca="1" si="1"/>
        <v>#REF!</v>
      </c>
      <c r="AG20" s="123" t="e">
        <f t="shared" ca="1" si="1"/>
        <v>#REF!</v>
      </c>
      <c r="AH20" s="123" t="e">
        <f t="shared" ca="1" si="1"/>
        <v>#REF!</v>
      </c>
      <c r="AI20" s="123" t="e">
        <f t="shared" ca="1" si="1"/>
        <v>#REF!</v>
      </c>
      <c r="AJ20" s="123" t="e">
        <f t="shared" ca="1" si="1"/>
        <v>#REF!</v>
      </c>
      <c r="AK20" s="123" t="e">
        <f t="shared" ca="1" si="1"/>
        <v>#REF!</v>
      </c>
      <c r="AL20" s="123" t="e">
        <f t="shared" ca="1" si="1"/>
        <v>#REF!</v>
      </c>
      <c r="AM20" s="123" t="e">
        <f t="shared" ca="1" si="1"/>
        <v>#REF!</v>
      </c>
      <c r="AN20" s="123" t="e">
        <f t="shared" ca="1" si="1"/>
        <v>#REF!</v>
      </c>
      <c r="AO20" s="123" t="e">
        <f t="shared" ca="1" si="1"/>
        <v>#REF!</v>
      </c>
      <c r="AP20" s="123" t="e">
        <f t="shared" ca="1" si="1"/>
        <v>#REF!</v>
      </c>
      <c r="AQ20" s="123" t="e">
        <f t="shared" ca="1" si="1"/>
        <v>#REF!</v>
      </c>
      <c r="AR20" s="123" t="e">
        <f t="shared" ca="1" si="1"/>
        <v>#REF!</v>
      </c>
      <c r="AS20" s="123" t="e">
        <f t="shared" ca="1" si="1"/>
        <v>#REF!</v>
      </c>
      <c r="AT20" s="123" t="e">
        <f t="shared" ca="1" si="1"/>
        <v>#REF!</v>
      </c>
      <c r="AU20" s="252"/>
      <c r="AV20" s="252"/>
      <c r="AW20" s="253"/>
      <c r="AX20" s="253"/>
      <c r="AY20" s="253"/>
      <c r="AZ20" s="253"/>
      <c r="BA20" s="254"/>
      <c r="BB20" s="171"/>
      <c r="BC20" s="80"/>
      <c r="BD20" s="80"/>
      <c r="BE20" s="171"/>
      <c r="BF20" s="171"/>
      <c r="BG20" s="171"/>
      <c r="BH20" s="171"/>
      <c r="BI20" s="171"/>
      <c r="BJ20" s="171"/>
    </row>
    <row r="21" spans="1:106" ht="20.25" hidden="1" customHeight="1" x14ac:dyDescent="0.2">
      <c r="A21" s="73"/>
      <c r="B21" s="331"/>
      <c r="C21" s="98"/>
      <c r="D21" s="99"/>
      <c r="E21" s="430">
        <v>2</v>
      </c>
      <c r="F21" s="325" t="e">
        <f t="shared" ca="1" si="0"/>
        <v>#REF!</v>
      </c>
      <c r="G21" s="95" t="e">
        <f t="shared" ca="1" si="0"/>
        <v>#REF!</v>
      </c>
      <c r="H21" s="95" t="e">
        <f t="shared" ca="1" si="0"/>
        <v>#REF!</v>
      </c>
      <c r="I21" s="95" t="e">
        <f t="shared" ca="1" si="0"/>
        <v>#REF!</v>
      </c>
      <c r="J21" s="95" t="e">
        <f t="shared" ca="1" si="0"/>
        <v>#REF!</v>
      </c>
      <c r="K21" s="95" t="e">
        <f t="shared" ca="1" si="0"/>
        <v>#REF!</v>
      </c>
      <c r="L21" s="95" t="e">
        <f t="shared" ca="1" si="0"/>
        <v>#REF!</v>
      </c>
      <c r="M21" s="95" t="e">
        <f t="shared" ca="1" si="0"/>
        <v>#REF!</v>
      </c>
      <c r="N21" s="95" t="e">
        <f t="shared" ca="1" si="0"/>
        <v>#REF!</v>
      </c>
      <c r="O21" s="95" t="e">
        <f t="shared" ca="1" si="0"/>
        <v>#REF!</v>
      </c>
      <c r="P21" s="95" t="e">
        <f t="shared" ca="1" si="0"/>
        <v>#REF!</v>
      </c>
      <c r="Q21" s="123" t="e">
        <f t="shared" ca="1" si="0"/>
        <v>#REF!</v>
      </c>
      <c r="R21" s="325" t="e">
        <f t="shared" ca="1" si="0"/>
        <v>#REF!</v>
      </c>
      <c r="S21" s="95" t="e">
        <f t="shared" ca="1" si="0"/>
        <v>#REF!</v>
      </c>
      <c r="T21" s="123" t="e">
        <f t="shared" ca="1" si="0"/>
        <v>#REF!</v>
      </c>
      <c r="U21" s="123" t="e">
        <f t="shared" ca="1" si="1"/>
        <v>#REF!</v>
      </c>
      <c r="V21" s="123" t="e">
        <f t="shared" ca="1" si="1"/>
        <v>#REF!</v>
      </c>
      <c r="W21" s="123" t="e">
        <f t="shared" ca="1" si="1"/>
        <v>#REF!</v>
      </c>
      <c r="X21" s="123" t="e">
        <f t="shared" ca="1" si="1"/>
        <v>#REF!</v>
      </c>
      <c r="Y21" s="123" t="e">
        <f t="shared" ca="1" si="1"/>
        <v>#REF!</v>
      </c>
      <c r="Z21" s="123" t="e">
        <f t="shared" ca="1" si="1"/>
        <v>#REF!</v>
      </c>
      <c r="AA21" s="123" t="e">
        <f t="shared" ca="1" si="1"/>
        <v>#REF!</v>
      </c>
      <c r="AB21" s="123" t="e">
        <f t="shared" ca="1" si="1"/>
        <v>#REF!</v>
      </c>
      <c r="AC21" s="123" t="e">
        <f t="shared" ca="1" si="1"/>
        <v>#REF!</v>
      </c>
      <c r="AD21" s="123" t="e">
        <f t="shared" ca="1" si="1"/>
        <v>#REF!</v>
      </c>
      <c r="AE21" s="123" t="e">
        <f t="shared" ca="1" si="1"/>
        <v>#REF!</v>
      </c>
      <c r="AF21" s="123" t="e">
        <f t="shared" ca="1" si="1"/>
        <v>#REF!</v>
      </c>
      <c r="AG21" s="123" t="e">
        <f t="shared" ca="1" si="1"/>
        <v>#REF!</v>
      </c>
      <c r="AH21" s="123" t="e">
        <f t="shared" ca="1" si="1"/>
        <v>#REF!</v>
      </c>
      <c r="AI21" s="123" t="e">
        <f t="shared" ca="1" si="1"/>
        <v>#REF!</v>
      </c>
      <c r="AJ21" s="123" t="e">
        <f t="shared" ca="1" si="1"/>
        <v>#REF!</v>
      </c>
      <c r="AK21" s="123" t="e">
        <f t="shared" ca="1" si="1"/>
        <v>#REF!</v>
      </c>
      <c r="AL21" s="123" t="e">
        <f t="shared" ca="1" si="1"/>
        <v>#REF!</v>
      </c>
      <c r="AM21" s="123" t="e">
        <f t="shared" ca="1" si="1"/>
        <v>#REF!</v>
      </c>
      <c r="AN21" s="123" t="e">
        <f t="shared" ca="1" si="1"/>
        <v>#REF!</v>
      </c>
      <c r="AO21" s="123" t="e">
        <f t="shared" ca="1" si="1"/>
        <v>#REF!</v>
      </c>
      <c r="AP21" s="123" t="e">
        <f t="shared" ca="1" si="1"/>
        <v>#REF!</v>
      </c>
      <c r="AQ21" s="123" t="e">
        <f t="shared" ca="1" si="1"/>
        <v>#REF!</v>
      </c>
      <c r="AR21" s="123" t="e">
        <f t="shared" ca="1" si="1"/>
        <v>#REF!</v>
      </c>
      <c r="AS21" s="123" t="e">
        <f t="shared" ca="1" si="1"/>
        <v>#REF!</v>
      </c>
      <c r="AT21" s="123" t="e">
        <f t="shared" ca="1" si="1"/>
        <v>#REF!</v>
      </c>
      <c r="AU21" s="252"/>
      <c r="AV21" s="255"/>
      <c r="AW21" s="252"/>
      <c r="AX21" s="255"/>
      <c r="AY21" s="252"/>
      <c r="AZ21" s="255"/>
      <c r="BA21" s="254"/>
      <c r="BB21" s="256"/>
      <c r="BC21" s="166"/>
      <c r="BD21" s="166"/>
      <c r="BE21" s="166"/>
      <c r="BF21" s="166"/>
      <c r="BG21" s="166"/>
      <c r="BH21" s="166"/>
      <c r="BI21" s="166"/>
      <c r="BJ21" s="166"/>
      <c r="BK21" s="166"/>
      <c r="BL21" s="166"/>
      <c r="BM21" s="166"/>
      <c r="BN21" s="166"/>
      <c r="BO21" s="166"/>
      <c r="BP21" s="166"/>
      <c r="BQ21" s="166"/>
      <c r="BR21" s="166"/>
      <c r="BS21" s="166"/>
      <c r="BT21" s="166"/>
      <c r="BU21" s="166"/>
      <c r="BV21" s="166"/>
      <c r="BW21" s="166"/>
      <c r="BX21" s="166"/>
      <c r="BY21" s="166"/>
      <c r="BZ21" s="166"/>
      <c r="CA21" s="166"/>
      <c r="CB21" s="166"/>
      <c r="CC21" s="166"/>
      <c r="CD21" s="166"/>
      <c r="CE21" s="166"/>
      <c r="CF21" s="166"/>
      <c r="CG21" s="166"/>
      <c r="CH21" s="166"/>
      <c r="CI21" s="166"/>
      <c r="CJ21" s="166"/>
      <c r="CK21" s="166"/>
      <c r="CL21" s="166"/>
      <c r="CM21" s="166"/>
      <c r="CN21" s="166"/>
      <c r="CO21" s="166"/>
      <c r="CP21" s="166"/>
      <c r="CQ21" s="166"/>
      <c r="CR21" s="166"/>
      <c r="CS21" s="166"/>
      <c r="CT21" s="166"/>
      <c r="CU21" s="166"/>
      <c r="CV21" s="166"/>
      <c r="CW21" s="166"/>
      <c r="CX21" s="166"/>
      <c r="CY21" s="166"/>
      <c r="CZ21" s="166"/>
      <c r="DA21" s="166"/>
      <c r="DB21" s="166"/>
    </row>
    <row r="22" spans="1:106" ht="20.25" hidden="1" customHeight="1" x14ac:dyDescent="0.2">
      <c r="A22" s="73"/>
      <c r="B22" s="331"/>
      <c r="C22" s="98"/>
      <c r="D22" s="99" t="e">
        <f ca="1">COUNTIF(OFFSET(E$25,0,0,$A$23,1),1)</f>
        <v>#REF!</v>
      </c>
      <c r="E22" s="430">
        <v>1</v>
      </c>
      <c r="F22" s="325" t="e">
        <f t="shared" ca="1" si="0"/>
        <v>#REF!</v>
      </c>
      <c r="G22" s="95" t="e">
        <f t="shared" ca="1" si="0"/>
        <v>#REF!</v>
      </c>
      <c r="H22" s="95" t="e">
        <f t="shared" ca="1" si="0"/>
        <v>#REF!</v>
      </c>
      <c r="I22" s="95" t="e">
        <f t="shared" ca="1" si="0"/>
        <v>#REF!</v>
      </c>
      <c r="J22" s="95" t="e">
        <f t="shared" ca="1" si="0"/>
        <v>#REF!</v>
      </c>
      <c r="K22" s="95" t="e">
        <f t="shared" ca="1" si="0"/>
        <v>#REF!</v>
      </c>
      <c r="L22" s="95" t="e">
        <f t="shared" ca="1" si="0"/>
        <v>#REF!</v>
      </c>
      <c r="M22" s="95" t="e">
        <f t="shared" ca="1" si="0"/>
        <v>#REF!</v>
      </c>
      <c r="N22" s="95" t="e">
        <f t="shared" ca="1" si="0"/>
        <v>#REF!</v>
      </c>
      <c r="O22" s="95" t="e">
        <f t="shared" ca="1" si="0"/>
        <v>#REF!</v>
      </c>
      <c r="P22" s="95" t="e">
        <f t="shared" ca="1" si="0"/>
        <v>#REF!</v>
      </c>
      <c r="Q22" s="123" t="e">
        <f t="shared" ca="1" si="0"/>
        <v>#REF!</v>
      </c>
      <c r="R22" s="325" t="e">
        <f t="shared" ca="1" si="0"/>
        <v>#REF!</v>
      </c>
      <c r="S22" s="95" t="e">
        <f t="shared" ca="1" si="0"/>
        <v>#REF!</v>
      </c>
      <c r="T22" s="123" t="e">
        <f t="shared" ca="1" si="0"/>
        <v>#REF!</v>
      </c>
      <c r="U22" s="123" t="e">
        <f t="shared" ca="1" si="1"/>
        <v>#REF!</v>
      </c>
      <c r="V22" s="123" t="e">
        <f t="shared" ca="1" si="1"/>
        <v>#REF!</v>
      </c>
      <c r="W22" s="123" t="e">
        <f t="shared" ca="1" si="1"/>
        <v>#REF!</v>
      </c>
      <c r="X22" s="123" t="e">
        <f t="shared" ca="1" si="1"/>
        <v>#REF!</v>
      </c>
      <c r="Y22" s="123" t="e">
        <f t="shared" ca="1" si="1"/>
        <v>#REF!</v>
      </c>
      <c r="Z22" s="123" t="e">
        <f t="shared" ca="1" si="1"/>
        <v>#REF!</v>
      </c>
      <c r="AA22" s="123" t="e">
        <f t="shared" ca="1" si="1"/>
        <v>#REF!</v>
      </c>
      <c r="AB22" s="123" t="e">
        <f t="shared" ca="1" si="1"/>
        <v>#REF!</v>
      </c>
      <c r="AC22" s="123" t="e">
        <f t="shared" ca="1" si="1"/>
        <v>#REF!</v>
      </c>
      <c r="AD22" s="123" t="e">
        <f t="shared" ca="1" si="1"/>
        <v>#REF!</v>
      </c>
      <c r="AE22" s="123" t="e">
        <f t="shared" ca="1" si="1"/>
        <v>#REF!</v>
      </c>
      <c r="AF22" s="123" t="e">
        <f t="shared" ca="1" si="1"/>
        <v>#REF!</v>
      </c>
      <c r="AG22" s="123" t="e">
        <f t="shared" ca="1" si="1"/>
        <v>#REF!</v>
      </c>
      <c r="AH22" s="123" t="e">
        <f t="shared" ca="1" si="1"/>
        <v>#REF!</v>
      </c>
      <c r="AI22" s="123" t="e">
        <f t="shared" ca="1" si="1"/>
        <v>#REF!</v>
      </c>
      <c r="AJ22" s="123" t="e">
        <f t="shared" ca="1" si="1"/>
        <v>#REF!</v>
      </c>
      <c r="AK22" s="123" t="e">
        <f t="shared" ca="1" si="1"/>
        <v>#REF!</v>
      </c>
      <c r="AL22" s="123" t="e">
        <f t="shared" ca="1" si="1"/>
        <v>#REF!</v>
      </c>
      <c r="AM22" s="123" t="e">
        <f t="shared" ca="1" si="1"/>
        <v>#REF!</v>
      </c>
      <c r="AN22" s="123" t="e">
        <f t="shared" ca="1" si="1"/>
        <v>#REF!</v>
      </c>
      <c r="AO22" s="123" t="e">
        <f t="shared" ca="1" si="1"/>
        <v>#REF!</v>
      </c>
      <c r="AP22" s="123" t="e">
        <f t="shared" ca="1" si="1"/>
        <v>#REF!</v>
      </c>
      <c r="AQ22" s="123" t="e">
        <f t="shared" ca="1" si="1"/>
        <v>#REF!</v>
      </c>
      <c r="AR22" s="123" t="e">
        <f t="shared" ca="1" si="1"/>
        <v>#REF!</v>
      </c>
      <c r="AS22" s="123" t="e">
        <f t="shared" ca="1" si="1"/>
        <v>#REF!</v>
      </c>
      <c r="AT22" s="123" t="e">
        <f t="shared" ca="1" si="1"/>
        <v>#REF!</v>
      </c>
      <c r="AU22" s="252"/>
      <c r="AV22" s="255"/>
      <c r="AW22" s="252"/>
      <c r="AX22" s="255"/>
      <c r="AY22" s="252"/>
      <c r="AZ22" s="255"/>
      <c r="BA22" s="254"/>
      <c r="BB22" s="256"/>
      <c r="BC22" s="166"/>
      <c r="BD22" s="166"/>
      <c r="BE22" s="166"/>
      <c r="BF22" s="166"/>
      <c r="BG22" s="166"/>
      <c r="BH22" s="166"/>
      <c r="BI22" s="166"/>
      <c r="BJ22" s="166"/>
      <c r="BK22" s="166"/>
      <c r="BL22" s="166"/>
      <c r="BM22" s="166"/>
      <c r="BN22" s="166"/>
      <c r="BO22" s="166"/>
      <c r="BP22" s="166"/>
      <c r="BQ22" s="166"/>
      <c r="BR22" s="166"/>
      <c r="BS22" s="166"/>
      <c r="BT22" s="166"/>
      <c r="BU22" s="166"/>
      <c r="BV22" s="166"/>
      <c r="BW22" s="166"/>
      <c r="BX22" s="166"/>
      <c r="BY22" s="166"/>
      <c r="BZ22" s="166"/>
      <c r="CA22" s="166"/>
      <c r="CB22" s="166"/>
      <c r="CC22" s="166"/>
      <c r="CD22" s="166"/>
      <c r="CE22" s="166"/>
      <c r="CF22" s="166"/>
      <c r="CG22" s="166"/>
      <c r="CH22" s="166"/>
      <c r="CI22" s="166"/>
      <c r="CJ22" s="166"/>
      <c r="CK22" s="166"/>
      <c r="CL22" s="166"/>
      <c r="CM22" s="166"/>
      <c r="CN22" s="166"/>
      <c r="CO22" s="166"/>
      <c r="CP22" s="166"/>
      <c r="CQ22" s="166"/>
      <c r="CR22" s="166"/>
      <c r="CS22" s="166"/>
      <c r="CT22" s="166"/>
      <c r="CU22" s="166"/>
      <c r="CV22" s="166"/>
      <c r="CW22" s="166"/>
      <c r="CX22" s="166"/>
      <c r="CY22" s="166"/>
      <c r="CZ22" s="166"/>
      <c r="DA22" s="166"/>
      <c r="DB22" s="166"/>
    </row>
    <row r="23" spans="1:106" ht="20.25" hidden="1" customHeight="1" x14ac:dyDescent="0.2">
      <c r="A23" s="73">
        <f>COUNT(C25:C10000)</f>
        <v>0</v>
      </c>
      <c r="B23" s="331"/>
      <c r="C23" s="98"/>
      <c r="D23" s="99" t="e">
        <f ca="1">COUNTIF(OFFSET(E$25,0,0,$A$23,1),2)</f>
        <v>#REF!</v>
      </c>
      <c r="E23" s="430">
        <v>0</v>
      </c>
      <c r="F23" s="325" t="e">
        <f t="shared" ca="1" si="0"/>
        <v>#REF!</v>
      </c>
      <c r="G23" s="95" t="e">
        <f t="shared" ca="1" si="0"/>
        <v>#REF!</v>
      </c>
      <c r="H23" s="95" t="e">
        <f t="shared" ca="1" si="0"/>
        <v>#REF!</v>
      </c>
      <c r="I23" s="95" t="e">
        <f t="shared" ca="1" si="0"/>
        <v>#REF!</v>
      </c>
      <c r="J23" s="95" t="e">
        <f t="shared" ca="1" si="0"/>
        <v>#REF!</v>
      </c>
      <c r="K23" s="95" t="e">
        <f t="shared" ca="1" si="0"/>
        <v>#REF!</v>
      </c>
      <c r="L23" s="95" t="e">
        <f t="shared" ca="1" si="0"/>
        <v>#REF!</v>
      </c>
      <c r="M23" s="95" t="e">
        <f t="shared" ca="1" si="0"/>
        <v>#REF!</v>
      </c>
      <c r="N23" s="95" t="e">
        <f t="shared" ca="1" si="0"/>
        <v>#REF!</v>
      </c>
      <c r="O23" s="95" t="e">
        <f t="shared" ca="1" si="0"/>
        <v>#REF!</v>
      </c>
      <c r="P23" s="95" t="e">
        <f t="shared" ca="1" si="0"/>
        <v>#REF!</v>
      </c>
      <c r="Q23" s="123" t="e">
        <f t="shared" ca="1" si="0"/>
        <v>#REF!</v>
      </c>
      <c r="R23" s="325" t="e">
        <f t="shared" ca="1" si="0"/>
        <v>#REF!</v>
      </c>
      <c r="S23" s="95" t="e">
        <f t="shared" ca="1" si="0"/>
        <v>#REF!</v>
      </c>
      <c r="T23" s="123" t="e">
        <f t="shared" ca="1" si="0"/>
        <v>#REF!</v>
      </c>
      <c r="U23" s="123" t="e">
        <f t="shared" ca="1" si="1"/>
        <v>#REF!</v>
      </c>
      <c r="V23" s="123" t="e">
        <f t="shared" ca="1" si="1"/>
        <v>#REF!</v>
      </c>
      <c r="W23" s="123" t="e">
        <f t="shared" ca="1" si="1"/>
        <v>#REF!</v>
      </c>
      <c r="X23" s="123" t="e">
        <f t="shared" ca="1" si="1"/>
        <v>#REF!</v>
      </c>
      <c r="Y23" s="123" t="e">
        <f t="shared" ca="1" si="1"/>
        <v>#REF!</v>
      </c>
      <c r="Z23" s="123" t="e">
        <f t="shared" ca="1" si="1"/>
        <v>#REF!</v>
      </c>
      <c r="AA23" s="123" t="e">
        <f t="shared" ca="1" si="1"/>
        <v>#REF!</v>
      </c>
      <c r="AB23" s="123" t="e">
        <f t="shared" ca="1" si="1"/>
        <v>#REF!</v>
      </c>
      <c r="AC23" s="123" t="e">
        <f t="shared" ca="1" si="1"/>
        <v>#REF!</v>
      </c>
      <c r="AD23" s="123" t="e">
        <f t="shared" ca="1" si="1"/>
        <v>#REF!</v>
      </c>
      <c r="AE23" s="123" t="e">
        <f t="shared" ca="1" si="1"/>
        <v>#REF!</v>
      </c>
      <c r="AF23" s="123" t="e">
        <f t="shared" ca="1" si="1"/>
        <v>#REF!</v>
      </c>
      <c r="AG23" s="123" t="e">
        <f t="shared" ca="1" si="1"/>
        <v>#REF!</v>
      </c>
      <c r="AH23" s="123" t="e">
        <f t="shared" ca="1" si="1"/>
        <v>#REF!</v>
      </c>
      <c r="AI23" s="123" t="e">
        <f t="shared" ca="1" si="1"/>
        <v>#REF!</v>
      </c>
      <c r="AJ23" s="123" t="e">
        <f t="shared" ca="1" si="1"/>
        <v>#REF!</v>
      </c>
      <c r="AK23" s="123" t="e">
        <f t="shared" ca="1" si="1"/>
        <v>#REF!</v>
      </c>
      <c r="AL23" s="123" t="e">
        <f t="shared" ca="1" si="1"/>
        <v>#REF!</v>
      </c>
      <c r="AM23" s="123" t="e">
        <f t="shared" ca="1" si="1"/>
        <v>#REF!</v>
      </c>
      <c r="AN23" s="123" t="e">
        <f t="shared" ca="1" si="1"/>
        <v>#REF!</v>
      </c>
      <c r="AO23" s="123" t="e">
        <f t="shared" ca="1" si="1"/>
        <v>#REF!</v>
      </c>
      <c r="AP23" s="123" t="e">
        <f t="shared" ca="1" si="1"/>
        <v>#REF!</v>
      </c>
      <c r="AQ23" s="123" t="e">
        <f t="shared" ca="1" si="1"/>
        <v>#REF!</v>
      </c>
      <c r="AR23" s="123" t="e">
        <f t="shared" ca="1" si="1"/>
        <v>#REF!</v>
      </c>
      <c r="AS23" s="123" t="e">
        <f t="shared" ca="1" si="1"/>
        <v>#REF!</v>
      </c>
      <c r="AT23" s="123" t="e">
        <f t="shared" ca="1" si="1"/>
        <v>#REF!</v>
      </c>
      <c r="AU23" s="257"/>
      <c r="AV23" s="257"/>
      <c r="AW23" s="258"/>
      <c r="AX23" s="258"/>
      <c r="AY23" s="258"/>
      <c r="AZ23" s="259"/>
      <c r="BA23" s="254"/>
      <c r="BB23" s="256"/>
      <c r="BC23" s="166"/>
      <c r="BD23" s="166"/>
      <c r="BE23" s="166"/>
      <c r="BF23" s="166"/>
      <c r="BG23" s="166"/>
      <c r="BH23" s="166"/>
      <c r="BI23" s="166"/>
      <c r="BJ23" s="166"/>
      <c r="BK23" s="166"/>
      <c r="BL23" s="166"/>
      <c r="BM23" s="166"/>
      <c r="BN23" s="166"/>
      <c r="BO23" s="166"/>
      <c r="BP23" s="166"/>
      <c r="BQ23" s="166"/>
      <c r="BR23" s="166"/>
      <c r="BS23" s="166"/>
      <c r="BT23" s="166"/>
      <c r="BU23" s="166"/>
      <c r="BV23" s="166"/>
      <c r="BW23" s="166"/>
      <c r="BX23" s="166"/>
      <c r="BY23" s="166"/>
      <c r="BZ23" s="166"/>
      <c r="CA23" s="166"/>
      <c r="CB23" s="166"/>
      <c r="CC23" s="166"/>
      <c r="CD23" s="166"/>
      <c r="CE23" s="166"/>
      <c r="CF23" s="166"/>
      <c r="CG23" s="166"/>
      <c r="CH23" s="166"/>
      <c r="CI23" s="166"/>
      <c r="CJ23" s="166"/>
      <c r="CK23" s="166"/>
      <c r="CL23" s="166"/>
      <c r="CM23" s="166"/>
      <c r="CN23" s="166"/>
      <c r="CO23" s="166"/>
      <c r="CP23" s="166"/>
      <c r="CQ23" s="166"/>
      <c r="CR23" s="166"/>
      <c r="CS23" s="166"/>
      <c r="CT23" s="166"/>
      <c r="CU23" s="166"/>
      <c r="CV23" s="166"/>
      <c r="CW23" s="166"/>
      <c r="CX23" s="166"/>
      <c r="CY23" s="166"/>
      <c r="CZ23" s="166"/>
      <c r="DA23" s="166"/>
      <c r="DB23" s="166"/>
    </row>
    <row r="24" spans="1:106" ht="38.25" hidden="1" customHeight="1" thickBot="1" x14ac:dyDescent="0.25">
      <c r="A24" s="73">
        <f>SUM(A25:A10000)</f>
        <v>0</v>
      </c>
      <c r="B24" s="332" t="s">
        <v>10</v>
      </c>
      <c r="C24" s="103" t="s">
        <v>22</v>
      </c>
      <c r="D24" s="104" t="s">
        <v>23</v>
      </c>
      <c r="E24" s="431" t="s">
        <v>29</v>
      </c>
      <c r="F24" s="390" t="e">
        <f ca="1">COUNTIF(OFFSET(F$25,0,0,$A$23,1),$E24)</f>
        <v>#REF!</v>
      </c>
      <c r="G24" s="390" t="e">
        <f t="shared" ca="1" si="0"/>
        <v>#REF!</v>
      </c>
      <c r="H24" s="390" t="e">
        <f t="shared" ca="1" si="0"/>
        <v>#REF!</v>
      </c>
      <c r="I24" s="390" t="e">
        <f t="shared" ca="1" si="0"/>
        <v>#REF!</v>
      </c>
      <c r="J24" s="390" t="e">
        <f t="shared" ca="1" si="0"/>
        <v>#REF!</v>
      </c>
      <c r="K24" s="390" t="e">
        <f t="shared" ca="1" si="0"/>
        <v>#REF!</v>
      </c>
      <c r="L24" s="390" t="e">
        <f t="shared" ca="1" si="0"/>
        <v>#REF!</v>
      </c>
      <c r="M24" s="390" t="e">
        <f t="shared" ca="1" si="0"/>
        <v>#REF!</v>
      </c>
      <c r="N24" s="390" t="e">
        <f t="shared" ca="1" si="0"/>
        <v>#REF!</v>
      </c>
      <c r="O24" s="390" t="e">
        <f t="shared" ca="1" si="0"/>
        <v>#REF!</v>
      </c>
      <c r="P24" s="390" t="e">
        <f t="shared" ca="1" si="0"/>
        <v>#REF!</v>
      </c>
      <c r="Q24" s="390" t="e">
        <f t="shared" ca="1" si="0"/>
        <v>#REF!</v>
      </c>
      <c r="R24" s="390" t="e">
        <f t="shared" ca="1" si="0"/>
        <v>#REF!</v>
      </c>
      <c r="S24" s="390" t="e">
        <f t="shared" ca="1" si="0"/>
        <v>#REF!</v>
      </c>
      <c r="T24" s="390" t="e">
        <f t="shared" ca="1" si="0"/>
        <v>#REF!</v>
      </c>
      <c r="U24" s="390" t="e">
        <f t="shared" ca="1" si="1"/>
        <v>#REF!</v>
      </c>
      <c r="V24" s="390" t="e">
        <f t="shared" ca="1" si="1"/>
        <v>#REF!</v>
      </c>
      <c r="W24" s="390" t="e">
        <f t="shared" ca="1" si="1"/>
        <v>#REF!</v>
      </c>
      <c r="X24" s="390" t="e">
        <f t="shared" ca="1" si="1"/>
        <v>#REF!</v>
      </c>
      <c r="Y24" s="390" t="e">
        <f t="shared" ca="1" si="1"/>
        <v>#REF!</v>
      </c>
      <c r="Z24" s="390" t="e">
        <f t="shared" ca="1" si="1"/>
        <v>#REF!</v>
      </c>
      <c r="AA24" s="390" t="e">
        <f t="shared" ca="1" si="1"/>
        <v>#REF!</v>
      </c>
      <c r="AB24" s="390" t="e">
        <f t="shared" ca="1" si="1"/>
        <v>#REF!</v>
      </c>
      <c r="AC24" s="390" t="e">
        <f t="shared" ca="1" si="1"/>
        <v>#REF!</v>
      </c>
      <c r="AD24" s="390" t="e">
        <f t="shared" ca="1" si="1"/>
        <v>#REF!</v>
      </c>
      <c r="AE24" s="390" t="e">
        <f t="shared" ca="1" si="1"/>
        <v>#REF!</v>
      </c>
      <c r="AF24" s="390" t="e">
        <f t="shared" ca="1" si="1"/>
        <v>#REF!</v>
      </c>
      <c r="AG24" s="390" t="e">
        <f t="shared" ca="1" si="1"/>
        <v>#REF!</v>
      </c>
      <c r="AH24" s="390" t="e">
        <f t="shared" ca="1" si="1"/>
        <v>#REF!</v>
      </c>
      <c r="AI24" s="390" t="e">
        <f t="shared" ca="1" si="1"/>
        <v>#REF!</v>
      </c>
      <c r="AJ24" s="390" t="e">
        <f t="shared" ca="1" si="1"/>
        <v>#REF!</v>
      </c>
      <c r="AK24" s="390" t="e">
        <f t="shared" ca="1" si="1"/>
        <v>#REF!</v>
      </c>
      <c r="AL24" s="390" t="e">
        <f t="shared" ca="1" si="1"/>
        <v>#REF!</v>
      </c>
      <c r="AM24" s="390" t="e">
        <f t="shared" ca="1" si="1"/>
        <v>#REF!</v>
      </c>
      <c r="AN24" s="390" t="e">
        <f t="shared" ca="1" si="1"/>
        <v>#REF!</v>
      </c>
      <c r="AO24" s="390" t="e">
        <f t="shared" ca="1" si="1"/>
        <v>#REF!</v>
      </c>
      <c r="AP24" s="390" t="e">
        <f t="shared" ca="1" si="1"/>
        <v>#REF!</v>
      </c>
      <c r="AQ24" s="390" t="e">
        <f t="shared" ca="1" si="1"/>
        <v>#REF!</v>
      </c>
      <c r="AR24" s="390" t="e">
        <f t="shared" ca="1" si="1"/>
        <v>#REF!</v>
      </c>
      <c r="AS24" s="390" t="e">
        <f t="shared" ca="1" si="1"/>
        <v>#REF!</v>
      </c>
      <c r="AT24" s="390" t="e">
        <f t="shared" ca="1" si="1"/>
        <v>#REF!</v>
      </c>
      <c r="AU24" s="260"/>
      <c r="AV24" s="261"/>
      <c r="AW24" s="259"/>
      <c r="AX24" s="262"/>
      <c r="AY24" s="259"/>
      <c r="AZ24" s="262"/>
      <c r="BA24" s="254"/>
      <c r="BB24" s="256"/>
      <c r="BC24" s="173"/>
      <c r="BD24" s="173"/>
      <c r="BE24" s="173"/>
      <c r="BF24" s="173"/>
      <c r="BG24" s="173"/>
      <c r="BH24" s="173"/>
      <c r="BI24" s="173"/>
      <c r="BJ24" s="173"/>
      <c r="BK24" s="173"/>
      <c r="BL24" s="173"/>
      <c r="BM24" s="173"/>
      <c r="BN24" s="173"/>
      <c r="BO24" s="173"/>
      <c r="BP24" s="173"/>
      <c r="BQ24" s="173"/>
      <c r="BR24" s="173"/>
      <c r="BS24" s="173"/>
      <c r="BT24" s="173"/>
      <c r="BU24" s="173"/>
      <c r="BV24" s="173"/>
      <c r="BW24" s="173"/>
      <c r="BX24" s="173"/>
      <c r="BY24" s="173"/>
      <c r="BZ24" s="173"/>
      <c r="CA24" s="173"/>
      <c r="CB24" s="173"/>
      <c r="CC24" s="173"/>
      <c r="CD24" s="173"/>
      <c r="CE24" s="173"/>
      <c r="CF24" s="173"/>
      <c r="CG24" s="173"/>
      <c r="CH24" s="173"/>
      <c r="CI24" s="173"/>
      <c r="CJ24" s="173"/>
      <c r="CK24" s="173"/>
      <c r="CL24" s="173"/>
      <c r="CM24" s="173"/>
      <c r="CN24" s="173"/>
      <c r="CO24" s="173"/>
      <c r="CP24" s="173"/>
      <c r="CQ24" s="173"/>
      <c r="CR24" s="173"/>
      <c r="CS24" s="173"/>
      <c r="CT24" s="173"/>
      <c r="CU24" s="173"/>
      <c r="CV24" s="173"/>
      <c r="CW24" s="173"/>
      <c r="CX24" s="173"/>
      <c r="CY24" s="173"/>
      <c r="CZ24" s="173"/>
      <c r="DA24" s="173"/>
      <c r="DB24" s="173"/>
    </row>
    <row r="25" spans="1:106" ht="15" customHeight="1" x14ac:dyDescent="0.2">
      <c r="A25" s="1">
        <f>IF('СПИСОК КЛАССА'!I25&gt;0,1,0)</f>
        <v>0</v>
      </c>
      <c r="B25" s="333">
        <v>1</v>
      </c>
      <c r="C25" s="77" t="str">
        <f>IF(NOT(ISBLANK('СПИСОК КЛАССА'!C25)),'СПИСОК КЛАССА'!C25,"")</f>
        <v/>
      </c>
      <c r="D25" s="106" t="str">
        <f>IF(NOT(ISBLANK('СПИСОК КЛАССА'!D25)),IF($A25=1,'СПИСОК КЛАССА'!D25, "УЧЕНИК НЕ ВЫПОЛНЯЛ РАБОТУ"),"")</f>
        <v/>
      </c>
      <c r="E25" s="437" t="str">
        <f>IF($C25&lt;&gt;"",'СПИСОК КЛАССА'!I25,"")</f>
        <v/>
      </c>
      <c r="F25" s="386"/>
      <c r="G25" s="434"/>
      <c r="H25" s="434"/>
      <c r="I25" s="434"/>
      <c r="J25" s="434"/>
      <c r="K25" s="434"/>
      <c r="L25" s="434"/>
      <c r="M25" s="434"/>
      <c r="N25" s="434"/>
      <c r="O25" s="434"/>
      <c r="P25" s="434"/>
      <c r="Q25" s="434"/>
      <c r="R25" s="434"/>
      <c r="S25" s="434"/>
      <c r="T25" s="434"/>
      <c r="U25" s="434"/>
      <c r="V25" s="434"/>
      <c r="W25" s="434"/>
      <c r="X25" s="434"/>
      <c r="Y25" s="470"/>
      <c r="Z25" s="499"/>
      <c r="AA25" s="434"/>
      <c r="AB25" s="470"/>
      <c r="AC25" s="169"/>
      <c r="AD25" s="326"/>
      <c r="AE25" s="326"/>
      <c r="AF25" s="326"/>
      <c r="AG25" s="326"/>
      <c r="AH25" s="326"/>
      <c r="AI25" s="326"/>
      <c r="AJ25" s="326"/>
      <c r="AK25" s="326"/>
      <c r="AL25" s="326"/>
      <c r="AM25" s="326"/>
      <c r="AN25" s="326"/>
      <c r="AO25" s="326"/>
      <c r="AP25" s="326"/>
      <c r="AQ25" s="326"/>
      <c r="AR25" s="326"/>
      <c r="AS25" s="326"/>
      <c r="AT25" s="326"/>
      <c r="AU25" s="263"/>
      <c r="AV25" s="264"/>
      <c r="AW25" s="265"/>
      <c r="AX25" s="266"/>
      <c r="AY25" s="265"/>
      <c r="AZ25" s="266"/>
      <c r="BA25" s="267"/>
      <c r="BB25" s="268"/>
      <c r="BC25" s="174"/>
      <c r="BD25" s="174"/>
      <c r="BE25" s="174"/>
      <c r="BF25" s="174"/>
      <c r="BG25" s="174"/>
      <c r="BH25" s="174"/>
      <c r="BI25" s="174"/>
      <c r="BJ25" s="174"/>
      <c r="BK25" s="174"/>
      <c r="BL25" s="174"/>
      <c r="BM25" s="174"/>
      <c r="BN25" s="174"/>
      <c r="BO25" s="174"/>
      <c r="BP25" s="174"/>
      <c r="BQ25" s="174"/>
      <c r="BR25" s="174"/>
      <c r="BS25" s="174"/>
      <c r="BT25" s="174"/>
      <c r="BU25" s="174"/>
      <c r="BV25" s="174"/>
      <c r="BW25" s="174"/>
      <c r="BX25" s="174"/>
      <c r="BY25" s="174"/>
      <c r="BZ25" s="174"/>
      <c r="CA25" s="174"/>
      <c r="CB25" s="174"/>
    </row>
    <row r="26" spans="1:106" ht="12.75" customHeight="1" x14ac:dyDescent="0.2">
      <c r="A26" s="1">
        <f>IF('СПИСОК КЛАССА'!I26&gt;0,1,0)</f>
        <v>0</v>
      </c>
      <c r="B26" s="333">
        <v>2</v>
      </c>
      <c r="C26" s="77" t="str">
        <f>IF(NOT(ISBLANK('СПИСОК КЛАССА'!C26)),'СПИСОК КЛАССА'!C26,"")</f>
        <v/>
      </c>
      <c r="D26" s="106" t="str">
        <f>IF(NOT(ISBLANK('СПИСОК КЛАССА'!D26)),IF($A26=1,'СПИСОК КЛАССА'!D26, "УЧЕНИК НЕ ВЫПОЛНЯЛ РАБОТУ"),"")</f>
        <v/>
      </c>
      <c r="E26" s="432" t="str">
        <f>IF($C26&lt;&gt;"",'СПИСОК КЛАССА'!I26,"")</f>
        <v/>
      </c>
      <c r="F26" s="326"/>
      <c r="G26" s="156"/>
      <c r="H26" s="156"/>
      <c r="I26" s="156"/>
      <c r="J26" s="156"/>
      <c r="K26" s="156"/>
      <c r="L26" s="156"/>
      <c r="M26" s="156"/>
      <c r="N26" s="156"/>
      <c r="O26" s="156"/>
      <c r="P26" s="156"/>
      <c r="Q26" s="156"/>
      <c r="R26" s="156"/>
      <c r="S26" s="156"/>
      <c r="T26" s="156"/>
      <c r="U26" s="156"/>
      <c r="V26" s="156"/>
      <c r="W26" s="156"/>
      <c r="X26" s="156"/>
      <c r="Y26" s="412"/>
      <c r="Z26" s="169"/>
      <c r="AA26" s="156"/>
      <c r="AB26" s="412"/>
      <c r="AC26" s="169"/>
      <c r="AD26" s="169"/>
      <c r="AE26" s="169"/>
      <c r="AF26" s="169"/>
      <c r="AG26" s="169"/>
      <c r="AH26" s="169"/>
      <c r="AI26" s="169"/>
      <c r="AJ26" s="169"/>
      <c r="AK26" s="169"/>
      <c r="AL26" s="169"/>
      <c r="AM26" s="169"/>
      <c r="AN26" s="169"/>
      <c r="AO26" s="169"/>
      <c r="AP26" s="169"/>
      <c r="AQ26" s="169"/>
      <c r="AR26" s="169"/>
      <c r="AS26" s="169"/>
      <c r="AT26" s="169"/>
      <c r="AU26" s="263"/>
      <c r="AV26" s="264"/>
      <c r="AW26" s="265"/>
      <c r="AX26" s="266"/>
      <c r="AY26" s="265"/>
      <c r="AZ26" s="266"/>
      <c r="BA26" s="267"/>
      <c r="BB26" s="268"/>
      <c r="BC26" s="174"/>
      <c r="BD26" s="174"/>
      <c r="BE26" s="174"/>
      <c r="BF26" s="174"/>
      <c r="BG26" s="174"/>
      <c r="BH26" s="174"/>
      <c r="BI26" s="174"/>
      <c r="BJ26" s="174"/>
      <c r="BK26" s="174"/>
      <c r="BL26" s="174"/>
      <c r="BM26" s="174"/>
      <c r="BN26" s="174"/>
      <c r="BO26" s="174"/>
      <c r="BP26" s="174"/>
      <c r="BQ26" s="174"/>
      <c r="BR26" s="174"/>
      <c r="BS26" s="174"/>
      <c r="BT26" s="174"/>
      <c r="BU26" s="174"/>
      <c r="BV26" s="174"/>
      <c r="BW26" s="174"/>
      <c r="BX26" s="174"/>
      <c r="BY26" s="174"/>
      <c r="BZ26" s="174"/>
      <c r="CA26" s="174"/>
      <c r="CB26" s="174"/>
    </row>
    <row r="27" spans="1:106" ht="12.75" customHeight="1" x14ac:dyDescent="0.2">
      <c r="A27" s="1">
        <f>IF('СПИСОК КЛАССА'!I27&gt;0,1,0)</f>
        <v>0</v>
      </c>
      <c r="B27" s="333">
        <v>3</v>
      </c>
      <c r="C27" s="77" t="str">
        <f>IF(NOT(ISBLANK('СПИСОК КЛАССА'!C27)),'СПИСОК КЛАССА'!C27,"")</f>
        <v/>
      </c>
      <c r="D27" s="106" t="str">
        <f>IF(NOT(ISBLANK('СПИСОК КЛАССА'!D27)),IF($A27=1,'СПИСОК КЛАССА'!D27, "УЧЕНИК НЕ ВЫПОЛНЯЛ РАБОТУ"),"")</f>
        <v/>
      </c>
      <c r="E27" s="432" t="str">
        <f>IF($C27&lt;&gt;"",'СПИСОК КЛАССА'!I27,"")</f>
        <v/>
      </c>
      <c r="F27" s="326"/>
      <c r="G27" s="156"/>
      <c r="H27" s="156"/>
      <c r="I27" s="156"/>
      <c r="J27" s="156"/>
      <c r="K27" s="156"/>
      <c r="L27" s="156"/>
      <c r="M27" s="156"/>
      <c r="N27" s="156"/>
      <c r="O27" s="156"/>
      <c r="P27" s="156"/>
      <c r="Q27" s="156"/>
      <c r="R27" s="156"/>
      <c r="S27" s="156"/>
      <c r="T27" s="156"/>
      <c r="U27" s="156"/>
      <c r="V27" s="156"/>
      <c r="W27" s="156"/>
      <c r="X27" s="156"/>
      <c r="Y27" s="412"/>
      <c r="Z27" s="169"/>
      <c r="AA27" s="156"/>
      <c r="AB27" s="412"/>
      <c r="AC27" s="169"/>
      <c r="AD27" s="169"/>
      <c r="AE27" s="169"/>
      <c r="AF27" s="169"/>
      <c r="AG27" s="169"/>
      <c r="AH27" s="169"/>
      <c r="AI27" s="169"/>
      <c r="AJ27" s="169"/>
      <c r="AK27" s="169"/>
      <c r="AL27" s="169"/>
      <c r="AM27" s="169"/>
      <c r="AN27" s="169"/>
      <c r="AO27" s="169"/>
      <c r="AP27" s="169"/>
      <c r="AQ27" s="169"/>
      <c r="AR27" s="169"/>
      <c r="AS27" s="169"/>
      <c r="AT27" s="169"/>
      <c r="AU27" s="263"/>
      <c r="AV27" s="264"/>
      <c r="AW27" s="265"/>
      <c r="AX27" s="266"/>
      <c r="AY27" s="265"/>
      <c r="AZ27" s="266"/>
      <c r="BA27" s="267"/>
      <c r="BB27" s="268"/>
      <c r="BC27" s="174"/>
      <c r="BD27" s="174"/>
      <c r="BE27" s="174"/>
      <c r="BF27" s="174"/>
      <c r="BG27" s="174"/>
      <c r="BH27" s="174"/>
      <c r="BI27" s="174"/>
      <c r="BJ27" s="174"/>
      <c r="BK27" s="174"/>
      <c r="BL27" s="174"/>
      <c r="BM27" s="174"/>
      <c r="BN27" s="174"/>
      <c r="BO27" s="174"/>
      <c r="BP27" s="174"/>
      <c r="BQ27" s="174"/>
      <c r="BR27" s="174"/>
      <c r="BS27" s="174"/>
      <c r="BT27" s="174"/>
      <c r="BU27" s="174"/>
      <c r="BV27" s="174"/>
      <c r="BW27" s="174"/>
      <c r="BX27" s="174"/>
      <c r="BY27" s="174"/>
      <c r="BZ27" s="174"/>
      <c r="CA27" s="174"/>
      <c r="CB27" s="174"/>
    </row>
    <row r="28" spans="1:106" ht="12.75" customHeight="1" x14ac:dyDescent="0.2">
      <c r="A28" s="1">
        <f>IF('СПИСОК КЛАССА'!I28&gt;0,1,0)</f>
        <v>0</v>
      </c>
      <c r="B28" s="333">
        <v>4</v>
      </c>
      <c r="C28" s="77" t="str">
        <f>IF(NOT(ISBLANK('СПИСОК КЛАССА'!C28)),'СПИСОК КЛАССА'!C28,"")</f>
        <v/>
      </c>
      <c r="D28" s="106" t="str">
        <f>IF(NOT(ISBLANK('СПИСОК КЛАССА'!D28)),IF($A28=1,'СПИСОК КЛАССА'!D28, "УЧЕНИК НЕ ВЫПОЛНЯЛ РАБОТУ"),"")</f>
        <v/>
      </c>
      <c r="E28" s="432" t="str">
        <f>IF($C28&lt;&gt;"",'СПИСОК КЛАССА'!I28,"")</f>
        <v/>
      </c>
      <c r="F28" s="326"/>
      <c r="G28" s="156"/>
      <c r="H28" s="156"/>
      <c r="I28" s="156"/>
      <c r="J28" s="156"/>
      <c r="K28" s="156"/>
      <c r="L28" s="156"/>
      <c r="M28" s="156"/>
      <c r="N28" s="156"/>
      <c r="O28" s="156"/>
      <c r="P28" s="156"/>
      <c r="Q28" s="156"/>
      <c r="R28" s="156"/>
      <c r="S28" s="156"/>
      <c r="T28" s="156"/>
      <c r="U28" s="156"/>
      <c r="V28" s="156"/>
      <c r="W28" s="156"/>
      <c r="X28" s="156"/>
      <c r="Y28" s="412"/>
      <c r="Z28" s="169"/>
      <c r="AA28" s="156"/>
      <c r="AB28" s="412"/>
      <c r="AC28" s="169"/>
      <c r="AD28" s="169"/>
      <c r="AE28" s="169"/>
      <c r="AF28" s="169"/>
      <c r="AG28" s="169"/>
      <c r="AH28" s="169"/>
      <c r="AI28" s="169"/>
      <c r="AJ28" s="169"/>
      <c r="AK28" s="169"/>
      <c r="AL28" s="169"/>
      <c r="AM28" s="169"/>
      <c r="AN28" s="169"/>
      <c r="AO28" s="169"/>
      <c r="AP28" s="169"/>
      <c r="AQ28" s="169"/>
      <c r="AR28" s="169"/>
      <c r="AS28" s="169"/>
      <c r="AT28" s="169"/>
      <c r="AU28" s="263"/>
      <c r="AV28" s="264"/>
      <c r="AW28" s="265"/>
      <c r="AX28" s="266"/>
      <c r="AY28" s="265"/>
      <c r="AZ28" s="266"/>
      <c r="BA28" s="267"/>
      <c r="BB28" s="268"/>
      <c r="BC28" s="174"/>
      <c r="BD28" s="174"/>
      <c r="BE28" s="174"/>
      <c r="BF28" s="174"/>
      <c r="BG28" s="174"/>
      <c r="BH28" s="174"/>
      <c r="BI28" s="174"/>
      <c r="BJ28" s="174"/>
      <c r="BK28" s="174"/>
      <c r="BL28" s="174"/>
      <c r="BM28" s="174"/>
      <c r="BN28" s="174"/>
      <c r="BO28" s="174"/>
      <c r="BP28" s="174"/>
      <c r="BQ28" s="174"/>
      <c r="BR28" s="174"/>
      <c r="BS28" s="174"/>
      <c r="BT28" s="174"/>
      <c r="BU28" s="174"/>
      <c r="BV28" s="174"/>
      <c r="BW28" s="174"/>
      <c r="BX28" s="174"/>
      <c r="BY28" s="174"/>
      <c r="BZ28" s="174"/>
      <c r="CA28" s="174"/>
      <c r="CB28" s="174"/>
    </row>
    <row r="29" spans="1:106" ht="12.75" customHeight="1" x14ac:dyDescent="0.2">
      <c r="A29" s="1">
        <f>IF('СПИСОК КЛАССА'!I29&gt;0,1,0)</f>
        <v>0</v>
      </c>
      <c r="B29" s="333">
        <v>5</v>
      </c>
      <c r="C29" s="77" t="str">
        <f>IF(NOT(ISBLANK('СПИСОК КЛАССА'!C29)),'СПИСОК КЛАССА'!C29,"")</f>
        <v/>
      </c>
      <c r="D29" s="106" t="str">
        <f>IF(NOT(ISBLANK('СПИСОК КЛАССА'!D29)),IF($A29=1,'СПИСОК КЛАССА'!D29, "УЧЕНИК НЕ ВЫПОЛНЯЛ РАБОТУ"),"")</f>
        <v/>
      </c>
      <c r="E29" s="432" t="str">
        <f>IF($C29&lt;&gt;"",'СПИСОК КЛАССА'!I29,"")</f>
        <v/>
      </c>
      <c r="F29" s="326"/>
      <c r="G29" s="156"/>
      <c r="H29" s="156"/>
      <c r="I29" s="156"/>
      <c r="J29" s="156"/>
      <c r="K29" s="156"/>
      <c r="L29" s="156"/>
      <c r="M29" s="156"/>
      <c r="N29" s="156"/>
      <c r="O29" s="156"/>
      <c r="P29" s="156"/>
      <c r="Q29" s="156"/>
      <c r="R29" s="156"/>
      <c r="S29" s="156"/>
      <c r="T29" s="156"/>
      <c r="U29" s="156"/>
      <c r="V29" s="156"/>
      <c r="W29" s="156"/>
      <c r="X29" s="156"/>
      <c r="Y29" s="412"/>
      <c r="Z29" s="169"/>
      <c r="AA29" s="156"/>
      <c r="AB29" s="412"/>
      <c r="AC29" s="169"/>
      <c r="AD29" s="169"/>
      <c r="AE29" s="169"/>
      <c r="AF29" s="169"/>
      <c r="AG29" s="169"/>
      <c r="AH29" s="169"/>
      <c r="AI29" s="169"/>
      <c r="AJ29" s="169"/>
      <c r="AK29" s="169"/>
      <c r="AL29" s="169"/>
      <c r="AM29" s="169"/>
      <c r="AN29" s="169"/>
      <c r="AO29" s="169"/>
      <c r="AP29" s="169"/>
      <c r="AQ29" s="169"/>
      <c r="AR29" s="169"/>
      <c r="AS29" s="169"/>
      <c r="AT29" s="169"/>
      <c r="AU29" s="263"/>
      <c r="AV29" s="264"/>
      <c r="AW29" s="265"/>
      <c r="AX29" s="266"/>
      <c r="AY29" s="265"/>
      <c r="AZ29" s="266"/>
      <c r="BA29" s="267"/>
      <c r="BB29" s="268"/>
      <c r="BC29" s="174"/>
      <c r="BD29" s="174"/>
      <c r="BE29" s="174"/>
      <c r="BF29" s="174"/>
      <c r="BG29" s="174"/>
      <c r="BH29" s="174"/>
      <c r="BI29" s="174"/>
      <c r="BJ29" s="174"/>
      <c r="BK29" s="174"/>
      <c r="BL29" s="174"/>
      <c r="BM29" s="174"/>
      <c r="BN29" s="174"/>
      <c r="BO29" s="174"/>
      <c r="BP29" s="174"/>
      <c r="BQ29" s="174"/>
      <c r="BR29" s="174"/>
      <c r="BS29" s="174"/>
      <c r="BT29" s="174"/>
      <c r="BU29" s="174"/>
      <c r="BV29" s="174"/>
      <c r="BW29" s="174"/>
      <c r="BX29" s="174"/>
      <c r="BY29" s="174"/>
      <c r="BZ29" s="174"/>
      <c r="CA29" s="174"/>
      <c r="CB29" s="174"/>
    </row>
    <row r="30" spans="1:106" ht="12.75" customHeight="1" x14ac:dyDescent="0.2">
      <c r="A30" s="1">
        <f>IF('СПИСОК КЛАССА'!I30&gt;0,1,0)</f>
        <v>0</v>
      </c>
      <c r="B30" s="333">
        <v>6</v>
      </c>
      <c r="C30" s="77" t="str">
        <f>IF(NOT(ISBLANK('СПИСОК КЛАССА'!C30)),'СПИСОК КЛАССА'!C30,"")</f>
        <v/>
      </c>
      <c r="D30" s="106" t="str">
        <f>IF(NOT(ISBLANK('СПИСОК КЛАССА'!D30)),IF($A30=1,'СПИСОК КЛАССА'!D30, "УЧЕНИК НЕ ВЫПОЛНЯЛ РАБОТУ"),"")</f>
        <v/>
      </c>
      <c r="E30" s="432" t="str">
        <f>IF($C30&lt;&gt;"",'СПИСОК КЛАССА'!I30,"")</f>
        <v/>
      </c>
      <c r="F30" s="326"/>
      <c r="G30" s="156"/>
      <c r="H30" s="156"/>
      <c r="I30" s="156"/>
      <c r="J30" s="156"/>
      <c r="K30" s="156"/>
      <c r="L30" s="156"/>
      <c r="M30" s="156"/>
      <c r="N30" s="156"/>
      <c r="O30" s="156"/>
      <c r="P30" s="156"/>
      <c r="Q30" s="156"/>
      <c r="R30" s="156"/>
      <c r="S30" s="156"/>
      <c r="T30" s="156"/>
      <c r="U30" s="156"/>
      <c r="V30" s="156"/>
      <c r="W30" s="156"/>
      <c r="X30" s="156"/>
      <c r="Y30" s="412"/>
      <c r="Z30" s="169"/>
      <c r="AA30" s="156"/>
      <c r="AB30" s="412"/>
      <c r="AC30" s="169"/>
      <c r="AD30" s="169"/>
      <c r="AE30" s="169"/>
      <c r="AF30" s="169"/>
      <c r="AG30" s="169"/>
      <c r="AH30" s="169"/>
      <c r="AI30" s="169"/>
      <c r="AJ30" s="169"/>
      <c r="AK30" s="169"/>
      <c r="AL30" s="169"/>
      <c r="AM30" s="169"/>
      <c r="AN30" s="169"/>
      <c r="AO30" s="169"/>
      <c r="AP30" s="169"/>
      <c r="AQ30" s="169"/>
      <c r="AR30" s="169"/>
      <c r="AS30" s="169"/>
      <c r="AT30" s="169"/>
      <c r="AU30" s="263"/>
      <c r="AV30" s="264"/>
      <c r="AW30" s="265"/>
      <c r="AX30" s="266"/>
      <c r="AY30" s="265"/>
      <c r="AZ30" s="266"/>
      <c r="BA30" s="267"/>
      <c r="BB30" s="268"/>
      <c r="BC30" s="174"/>
      <c r="BD30" s="174"/>
      <c r="BE30" s="174"/>
      <c r="BF30" s="174"/>
      <c r="BG30" s="174"/>
      <c r="BH30" s="174"/>
      <c r="BI30" s="174"/>
      <c r="BJ30" s="174"/>
      <c r="BK30" s="174"/>
      <c r="BL30" s="174"/>
      <c r="BM30" s="174"/>
      <c r="BN30" s="174"/>
      <c r="BO30" s="174"/>
      <c r="BP30" s="174"/>
      <c r="BQ30" s="174"/>
      <c r="BR30" s="174"/>
      <c r="BS30" s="174"/>
      <c r="BT30" s="174"/>
      <c r="BU30" s="174"/>
      <c r="BV30" s="174"/>
      <c r="BW30" s="174"/>
      <c r="BX30" s="174"/>
      <c r="BY30" s="174"/>
      <c r="BZ30" s="174"/>
      <c r="CA30" s="174"/>
      <c r="CB30" s="174"/>
    </row>
    <row r="31" spans="1:106" ht="12.75" customHeight="1" x14ac:dyDescent="0.2">
      <c r="A31" s="1">
        <f>IF('СПИСОК КЛАССА'!I31&gt;0,1,0)</f>
        <v>0</v>
      </c>
      <c r="B31" s="333">
        <v>7</v>
      </c>
      <c r="C31" s="77" t="str">
        <f>IF(NOT(ISBLANK('СПИСОК КЛАССА'!C31)),'СПИСОК КЛАССА'!C31,"")</f>
        <v/>
      </c>
      <c r="D31" s="106" t="str">
        <f>IF(NOT(ISBLANK('СПИСОК КЛАССА'!D31)),IF($A31=1,'СПИСОК КЛАССА'!D31, "УЧЕНИК НЕ ВЫПОЛНЯЛ РАБОТУ"),"")</f>
        <v/>
      </c>
      <c r="E31" s="432" t="str">
        <f>IF($C31&lt;&gt;"",'СПИСОК КЛАССА'!I31,"")</f>
        <v/>
      </c>
      <c r="F31" s="326"/>
      <c r="G31" s="156"/>
      <c r="H31" s="156"/>
      <c r="I31" s="156"/>
      <c r="J31" s="156"/>
      <c r="K31" s="156"/>
      <c r="L31" s="156"/>
      <c r="M31" s="156"/>
      <c r="N31" s="156"/>
      <c r="O31" s="156"/>
      <c r="P31" s="156"/>
      <c r="Q31" s="156"/>
      <c r="R31" s="156"/>
      <c r="S31" s="156"/>
      <c r="T31" s="156"/>
      <c r="U31" s="156"/>
      <c r="V31" s="156"/>
      <c r="W31" s="156"/>
      <c r="X31" s="156"/>
      <c r="Y31" s="412"/>
      <c r="Z31" s="169"/>
      <c r="AA31" s="156"/>
      <c r="AB31" s="412"/>
      <c r="AC31" s="169"/>
      <c r="AD31" s="169"/>
      <c r="AE31" s="169"/>
      <c r="AF31" s="169"/>
      <c r="AG31" s="169"/>
      <c r="AH31" s="169"/>
      <c r="AI31" s="169"/>
      <c r="AJ31" s="169"/>
      <c r="AK31" s="169"/>
      <c r="AL31" s="169"/>
      <c r="AM31" s="169"/>
      <c r="AN31" s="169"/>
      <c r="AO31" s="169"/>
      <c r="AP31" s="169"/>
      <c r="AQ31" s="169"/>
      <c r="AR31" s="169"/>
      <c r="AS31" s="169"/>
      <c r="AT31" s="169"/>
      <c r="AU31" s="263"/>
      <c r="AV31" s="264"/>
      <c r="AW31" s="265"/>
      <c r="AX31" s="266"/>
      <c r="AY31" s="265"/>
      <c r="AZ31" s="266"/>
      <c r="BA31" s="267"/>
      <c r="BB31" s="268"/>
      <c r="BC31" s="174"/>
      <c r="BD31" s="174"/>
      <c r="BE31" s="174"/>
      <c r="BF31" s="174"/>
      <c r="BG31" s="174"/>
      <c r="BH31" s="174"/>
      <c r="BI31" s="174"/>
      <c r="BJ31" s="174"/>
      <c r="BK31" s="174"/>
      <c r="BL31" s="174"/>
      <c r="BM31" s="174"/>
      <c r="BN31" s="174"/>
      <c r="BO31" s="174"/>
      <c r="BP31" s="174"/>
      <c r="BQ31" s="174"/>
      <c r="BR31" s="174"/>
      <c r="BS31" s="174"/>
      <c r="BT31" s="174"/>
      <c r="BU31" s="174"/>
      <c r="BV31" s="174"/>
      <c r="BW31" s="174"/>
      <c r="BX31" s="174"/>
      <c r="BY31" s="174"/>
      <c r="BZ31" s="174"/>
      <c r="CA31" s="174"/>
      <c r="CB31" s="174"/>
    </row>
    <row r="32" spans="1:106" ht="12.75" customHeight="1" x14ac:dyDescent="0.2">
      <c r="A32" s="1">
        <f>IF('СПИСОК КЛАССА'!I32&gt;0,1,0)</f>
        <v>0</v>
      </c>
      <c r="B32" s="333">
        <v>8</v>
      </c>
      <c r="C32" s="77" t="str">
        <f>IF(NOT(ISBLANK('СПИСОК КЛАССА'!C32)),'СПИСОК КЛАССА'!C32,"")</f>
        <v/>
      </c>
      <c r="D32" s="106" t="str">
        <f>IF(NOT(ISBLANK('СПИСОК КЛАССА'!D32)),IF($A32=1,'СПИСОК КЛАССА'!D32, "УЧЕНИК НЕ ВЫПОЛНЯЛ РАБОТУ"),"")</f>
        <v/>
      </c>
      <c r="E32" s="432" t="str">
        <f>IF($C32&lt;&gt;"",'СПИСОК КЛАССА'!I32,"")</f>
        <v/>
      </c>
      <c r="F32" s="326"/>
      <c r="G32" s="156"/>
      <c r="H32" s="156"/>
      <c r="I32" s="156"/>
      <c r="J32" s="156"/>
      <c r="K32" s="156"/>
      <c r="L32" s="156"/>
      <c r="M32" s="156"/>
      <c r="N32" s="156"/>
      <c r="O32" s="156"/>
      <c r="P32" s="156"/>
      <c r="Q32" s="156"/>
      <c r="R32" s="156"/>
      <c r="S32" s="156"/>
      <c r="T32" s="156"/>
      <c r="U32" s="156"/>
      <c r="V32" s="156"/>
      <c r="W32" s="156"/>
      <c r="X32" s="156"/>
      <c r="Y32" s="412"/>
      <c r="Z32" s="169"/>
      <c r="AA32" s="156"/>
      <c r="AB32" s="412"/>
      <c r="AC32" s="169"/>
      <c r="AD32" s="169"/>
      <c r="AE32" s="169"/>
      <c r="AF32" s="169"/>
      <c r="AG32" s="169"/>
      <c r="AH32" s="169"/>
      <c r="AI32" s="169"/>
      <c r="AJ32" s="169"/>
      <c r="AK32" s="169"/>
      <c r="AL32" s="169"/>
      <c r="AM32" s="169"/>
      <c r="AN32" s="169"/>
      <c r="AO32" s="169"/>
      <c r="AP32" s="169"/>
      <c r="AQ32" s="169"/>
      <c r="AR32" s="169"/>
      <c r="AS32" s="169"/>
      <c r="AT32" s="169"/>
      <c r="AU32" s="263"/>
      <c r="AV32" s="264"/>
      <c r="AW32" s="265"/>
      <c r="AX32" s="266"/>
      <c r="AY32" s="265"/>
      <c r="AZ32" s="266"/>
      <c r="BA32" s="267"/>
      <c r="BB32" s="268"/>
      <c r="BC32" s="174"/>
      <c r="BD32" s="174"/>
      <c r="BE32" s="174"/>
      <c r="BF32" s="174"/>
      <c r="BG32" s="174"/>
      <c r="BH32" s="174"/>
      <c r="BI32" s="174"/>
      <c r="BJ32" s="174"/>
      <c r="BK32" s="174"/>
      <c r="BL32" s="174"/>
      <c r="BM32" s="174"/>
      <c r="BN32" s="174"/>
      <c r="BO32" s="174"/>
      <c r="BP32" s="174"/>
      <c r="BQ32" s="174"/>
      <c r="BR32" s="174"/>
      <c r="BS32" s="174"/>
      <c r="BT32" s="174"/>
      <c r="BU32" s="174"/>
      <c r="BV32" s="174"/>
      <c r="BW32" s="174"/>
      <c r="BX32" s="174"/>
      <c r="BY32" s="174"/>
      <c r="BZ32" s="174"/>
      <c r="CA32" s="174"/>
      <c r="CB32" s="174"/>
    </row>
    <row r="33" spans="1:80" ht="12.75" customHeight="1" x14ac:dyDescent="0.2">
      <c r="A33" s="1">
        <f>IF('СПИСОК КЛАССА'!I33&gt;0,1,0)</f>
        <v>0</v>
      </c>
      <c r="B33" s="333">
        <v>9</v>
      </c>
      <c r="C33" s="77" t="str">
        <f>IF(NOT(ISBLANK('СПИСОК КЛАССА'!C33)),'СПИСОК КЛАССА'!C33,"")</f>
        <v/>
      </c>
      <c r="D33" s="106" t="str">
        <f>IF(NOT(ISBLANK('СПИСОК КЛАССА'!D33)),IF($A33=1,'СПИСОК КЛАССА'!D33, "УЧЕНИК НЕ ВЫПОЛНЯЛ РАБОТУ"),"")</f>
        <v/>
      </c>
      <c r="E33" s="432" t="str">
        <f>IF($C33&lt;&gt;"",'СПИСОК КЛАССА'!I33,"")</f>
        <v/>
      </c>
      <c r="F33" s="326"/>
      <c r="G33" s="156"/>
      <c r="H33" s="156"/>
      <c r="I33" s="156"/>
      <c r="J33" s="156"/>
      <c r="K33" s="156"/>
      <c r="L33" s="156"/>
      <c r="M33" s="156"/>
      <c r="N33" s="156"/>
      <c r="O33" s="156"/>
      <c r="P33" s="156"/>
      <c r="Q33" s="156"/>
      <c r="R33" s="156"/>
      <c r="S33" s="156"/>
      <c r="T33" s="156"/>
      <c r="U33" s="156"/>
      <c r="V33" s="156"/>
      <c r="W33" s="156"/>
      <c r="X33" s="156"/>
      <c r="Y33" s="412"/>
      <c r="Z33" s="169"/>
      <c r="AA33" s="156"/>
      <c r="AB33" s="412"/>
      <c r="AC33" s="169"/>
      <c r="AD33" s="169"/>
      <c r="AE33" s="169"/>
      <c r="AF33" s="169"/>
      <c r="AG33" s="169"/>
      <c r="AH33" s="169"/>
      <c r="AI33" s="169"/>
      <c r="AJ33" s="169"/>
      <c r="AK33" s="169"/>
      <c r="AL33" s="169"/>
      <c r="AM33" s="169"/>
      <c r="AN33" s="169"/>
      <c r="AO33" s="169"/>
      <c r="AP33" s="169"/>
      <c r="AQ33" s="169"/>
      <c r="AR33" s="169"/>
      <c r="AS33" s="169"/>
      <c r="AT33" s="169"/>
      <c r="AU33" s="263"/>
      <c r="AV33" s="264"/>
      <c r="AW33" s="265"/>
      <c r="AX33" s="266"/>
      <c r="AY33" s="265"/>
      <c r="AZ33" s="266"/>
      <c r="BA33" s="267"/>
      <c r="BB33" s="268"/>
      <c r="BC33" s="174"/>
      <c r="BD33" s="174"/>
      <c r="BE33" s="174"/>
      <c r="BF33" s="174"/>
      <c r="BG33" s="174"/>
      <c r="BH33" s="174"/>
      <c r="BI33" s="174"/>
      <c r="BJ33" s="174"/>
      <c r="BK33" s="174"/>
      <c r="BL33" s="174"/>
      <c r="BM33" s="174"/>
      <c r="BN33" s="174"/>
      <c r="BO33" s="174"/>
      <c r="BP33" s="174"/>
      <c r="BQ33" s="174"/>
      <c r="BR33" s="174"/>
      <c r="BS33" s="174"/>
      <c r="BT33" s="174"/>
      <c r="BU33" s="174"/>
      <c r="BV33" s="174"/>
      <c r="BW33" s="174"/>
      <c r="BX33" s="174"/>
      <c r="BY33" s="174"/>
      <c r="BZ33" s="174"/>
      <c r="CA33" s="174"/>
      <c r="CB33" s="174"/>
    </row>
    <row r="34" spans="1:80" ht="12.75" customHeight="1" x14ac:dyDescent="0.2">
      <c r="A34" s="1">
        <f>IF('СПИСОК КЛАССА'!I34&gt;0,1,0)</f>
        <v>0</v>
      </c>
      <c r="B34" s="333">
        <v>10</v>
      </c>
      <c r="C34" s="77" t="str">
        <f>IF(NOT(ISBLANK('СПИСОК КЛАССА'!C34)),'СПИСОК КЛАССА'!C34,"")</f>
        <v/>
      </c>
      <c r="D34" s="106" t="str">
        <f>IF(NOT(ISBLANK('СПИСОК КЛАССА'!D34)),IF($A34=1,'СПИСОК КЛАССА'!D34, "УЧЕНИК НЕ ВЫПОЛНЯЛ РАБОТУ"),"")</f>
        <v/>
      </c>
      <c r="E34" s="432" t="str">
        <f>IF($C34&lt;&gt;"",'СПИСОК КЛАССА'!I34,"")</f>
        <v/>
      </c>
      <c r="F34" s="326"/>
      <c r="G34" s="156"/>
      <c r="H34" s="156"/>
      <c r="I34" s="156"/>
      <c r="J34" s="156"/>
      <c r="K34" s="156"/>
      <c r="L34" s="156"/>
      <c r="M34" s="156"/>
      <c r="N34" s="156"/>
      <c r="O34" s="156"/>
      <c r="P34" s="156"/>
      <c r="Q34" s="156"/>
      <c r="R34" s="156"/>
      <c r="S34" s="156"/>
      <c r="T34" s="156"/>
      <c r="U34" s="156"/>
      <c r="V34" s="156"/>
      <c r="W34" s="156"/>
      <c r="X34" s="156"/>
      <c r="Y34" s="412"/>
      <c r="Z34" s="169"/>
      <c r="AA34" s="156"/>
      <c r="AB34" s="412"/>
      <c r="AC34" s="169"/>
      <c r="AD34" s="169"/>
      <c r="AE34" s="169"/>
      <c r="AF34" s="169"/>
      <c r="AG34" s="169"/>
      <c r="AH34" s="169"/>
      <c r="AI34" s="169"/>
      <c r="AJ34" s="169"/>
      <c r="AK34" s="169"/>
      <c r="AL34" s="169"/>
      <c r="AM34" s="169"/>
      <c r="AN34" s="169"/>
      <c r="AO34" s="169"/>
      <c r="AP34" s="169"/>
      <c r="AQ34" s="169"/>
      <c r="AR34" s="169"/>
      <c r="AS34" s="169"/>
      <c r="AT34" s="169"/>
      <c r="AU34" s="263"/>
      <c r="AV34" s="264"/>
      <c r="AW34" s="265"/>
      <c r="AX34" s="266"/>
      <c r="AY34" s="265"/>
      <c r="AZ34" s="266"/>
      <c r="BA34" s="267"/>
      <c r="BB34" s="268"/>
      <c r="BC34" s="174"/>
      <c r="BD34" s="174"/>
      <c r="BE34" s="174"/>
      <c r="BF34" s="174"/>
      <c r="BG34" s="174"/>
      <c r="BH34" s="174"/>
      <c r="BI34" s="174"/>
      <c r="BJ34" s="174"/>
      <c r="BK34" s="174"/>
      <c r="BL34" s="174"/>
      <c r="BM34" s="174"/>
      <c r="BN34" s="174"/>
      <c r="BO34" s="174"/>
      <c r="BP34" s="174"/>
      <c r="BQ34" s="174"/>
      <c r="BR34" s="174"/>
      <c r="BS34" s="174"/>
      <c r="BT34" s="174"/>
      <c r="BU34" s="174"/>
      <c r="BV34" s="174"/>
      <c r="BW34" s="174"/>
      <c r="BX34" s="174"/>
      <c r="BY34" s="174"/>
      <c r="BZ34" s="174"/>
      <c r="CA34" s="174"/>
      <c r="CB34" s="174"/>
    </row>
    <row r="35" spans="1:80" ht="12.75" customHeight="1" x14ac:dyDescent="0.2">
      <c r="A35" s="1">
        <f>IF('СПИСОК КЛАССА'!I35&gt;0,1,0)</f>
        <v>0</v>
      </c>
      <c r="B35" s="333">
        <v>11</v>
      </c>
      <c r="C35" s="77" t="str">
        <f>IF(NOT(ISBLANK('СПИСОК КЛАССА'!C35)),'СПИСОК КЛАССА'!C35,"")</f>
        <v/>
      </c>
      <c r="D35" s="106" t="str">
        <f>IF(NOT(ISBLANK('СПИСОК КЛАССА'!D35)),IF($A35=1,'СПИСОК КЛАССА'!D35, "УЧЕНИК НЕ ВЫПОЛНЯЛ РАБОТУ"),"")</f>
        <v/>
      </c>
      <c r="E35" s="432" t="str">
        <f>IF($C35&lt;&gt;"",'СПИСОК КЛАССА'!I35,"")</f>
        <v/>
      </c>
      <c r="F35" s="326"/>
      <c r="G35" s="156"/>
      <c r="H35" s="156"/>
      <c r="I35" s="156"/>
      <c r="J35" s="156"/>
      <c r="K35" s="156"/>
      <c r="L35" s="156"/>
      <c r="M35" s="156"/>
      <c r="N35" s="156"/>
      <c r="O35" s="156"/>
      <c r="P35" s="156"/>
      <c r="Q35" s="156"/>
      <c r="R35" s="156"/>
      <c r="S35" s="156"/>
      <c r="T35" s="156"/>
      <c r="U35" s="156"/>
      <c r="V35" s="156"/>
      <c r="W35" s="156"/>
      <c r="X35" s="156"/>
      <c r="Y35" s="412"/>
      <c r="Z35" s="169"/>
      <c r="AA35" s="156"/>
      <c r="AB35" s="412"/>
      <c r="AC35" s="169"/>
      <c r="AD35" s="169"/>
      <c r="AE35" s="169"/>
      <c r="AF35" s="169"/>
      <c r="AG35" s="169"/>
      <c r="AH35" s="169"/>
      <c r="AI35" s="169"/>
      <c r="AJ35" s="169"/>
      <c r="AK35" s="169"/>
      <c r="AL35" s="169"/>
      <c r="AM35" s="169"/>
      <c r="AN35" s="169"/>
      <c r="AO35" s="169"/>
      <c r="AP35" s="169"/>
      <c r="AQ35" s="169"/>
      <c r="AR35" s="169"/>
      <c r="AS35" s="169"/>
      <c r="AT35" s="169"/>
      <c r="AU35" s="263"/>
      <c r="AV35" s="264"/>
      <c r="AW35" s="265"/>
      <c r="AX35" s="266"/>
      <c r="AY35" s="265"/>
      <c r="AZ35" s="266"/>
      <c r="BA35" s="267"/>
      <c r="BB35" s="268"/>
      <c r="BC35" s="174"/>
      <c r="BD35" s="174"/>
      <c r="BE35" s="174"/>
      <c r="BF35" s="174"/>
      <c r="BG35" s="174"/>
      <c r="BH35" s="174"/>
      <c r="BI35" s="174"/>
      <c r="BJ35" s="174"/>
      <c r="BK35" s="174"/>
      <c r="BL35" s="174"/>
      <c r="BM35" s="174"/>
      <c r="BN35" s="174"/>
      <c r="BO35" s="174"/>
      <c r="BP35" s="174"/>
      <c r="BQ35" s="174"/>
      <c r="BR35" s="174"/>
      <c r="BS35" s="174"/>
      <c r="BT35" s="174"/>
      <c r="BU35" s="174"/>
      <c r="BV35" s="174"/>
      <c r="BW35" s="174"/>
      <c r="BX35" s="174"/>
      <c r="BY35" s="174"/>
      <c r="BZ35" s="174"/>
      <c r="CA35" s="174"/>
      <c r="CB35" s="174"/>
    </row>
    <row r="36" spans="1:80" ht="12.75" customHeight="1" x14ac:dyDescent="0.2">
      <c r="A36" s="1">
        <f>IF('СПИСОК КЛАССА'!I36&gt;0,1,0)</f>
        <v>0</v>
      </c>
      <c r="B36" s="333">
        <v>12</v>
      </c>
      <c r="C36" s="77" t="str">
        <f>IF(NOT(ISBLANK('СПИСОК КЛАССА'!C36)),'СПИСОК КЛАССА'!C36,"")</f>
        <v/>
      </c>
      <c r="D36" s="106" t="str">
        <f>IF(NOT(ISBLANK('СПИСОК КЛАССА'!D36)),IF($A36=1,'СПИСОК КЛАССА'!D36, "УЧЕНИК НЕ ВЫПОЛНЯЛ РАБОТУ"),"")</f>
        <v/>
      </c>
      <c r="E36" s="432" t="str">
        <f>IF($C36&lt;&gt;"",'СПИСОК КЛАССА'!I36,"")</f>
        <v/>
      </c>
      <c r="F36" s="326"/>
      <c r="G36" s="156"/>
      <c r="H36" s="156"/>
      <c r="I36" s="156"/>
      <c r="J36" s="156"/>
      <c r="K36" s="156"/>
      <c r="L36" s="156"/>
      <c r="M36" s="156"/>
      <c r="N36" s="156"/>
      <c r="O36" s="156"/>
      <c r="P36" s="156"/>
      <c r="Q36" s="156"/>
      <c r="R36" s="156"/>
      <c r="S36" s="156"/>
      <c r="T36" s="156"/>
      <c r="U36" s="156"/>
      <c r="V36" s="156"/>
      <c r="W36" s="156"/>
      <c r="X36" s="156"/>
      <c r="Y36" s="412"/>
      <c r="Z36" s="169"/>
      <c r="AA36" s="156"/>
      <c r="AB36" s="412"/>
      <c r="AC36" s="169"/>
      <c r="AD36" s="169"/>
      <c r="AE36" s="169"/>
      <c r="AF36" s="169"/>
      <c r="AG36" s="169"/>
      <c r="AH36" s="169"/>
      <c r="AI36" s="169"/>
      <c r="AJ36" s="169"/>
      <c r="AK36" s="169"/>
      <c r="AL36" s="169"/>
      <c r="AM36" s="169"/>
      <c r="AN36" s="169"/>
      <c r="AO36" s="169"/>
      <c r="AP36" s="169"/>
      <c r="AQ36" s="169"/>
      <c r="AR36" s="169"/>
      <c r="AS36" s="169"/>
      <c r="AT36" s="169"/>
      <c r="AU36" s="263"/>
      <c r="AV36" s="264"/>
      <c r="AW36" s="265"/>
      <c r="AX36" s="266"/>
      <c r="AY36" s="265"/>
      <c r="AZ36" s="266"/>
      <c r="BA36" s="267"/>
      <c r="BB36" s="268"/>
      <c r="BC36" s="174"/>
      <c r="BD36" s="174"/>
      <c r="BE36" s="174"/>
      <c r="BF36" s="174"/>
      <c r="BG36" s="174"/>
      <c r="BH36" s="174"/>
      <c r="BI36" s="174"/>
      <c r="BJ36" s="174"/>
      <c r="BK36" s="174"/>
      <c r="BL36" s="174"/>
      <c r="BM36" s="174"/>
      <c r="BN36" s="174"/>
      <c r="BO36" s="174"/>
      <c r="BP36" s="174"/>
      <c r="BQ36" s="174"/>
      <c r="BR36" s="174"/>
      <c r="BS36" s="174"/>
      <c r="BT36" s="174"/>
      <c r="BU36" s="174"/>
      <c r="BV36" s="174"/>
      <c r="BW36" s="174"/>
      <c r="BX36" s="174"/>
      <c r="BY36" s="174"/>
      <c r="BZ36" s="174"/>
      <c r="CA36" s="174"/>
      <c r="CB36" s="174"/>
    </row>
    <row r="37" spans="1:80" ht="12.75" customHeight="1" x14ac:dyDescent="0.2">
      <c r="A37" s="1">
        <f>IF('СПИСОК КЛАССА'!I37&gt;0,1,0)</f>
        <v>0</v>
      </c>
      <c r="B37" s="333">
        <v>13</v>
      </c>
      <c r="C37" s="77" t="str">
        <f>IF(NOT(ISBLANK('СПИСОК КЛАССА'!C37)),'СПИСОК КЛАССА'!C37,"")</f>
        <v/>
      </c>
      <c r="D37" s="106" t="str">
        <f>IF(NOT(ISBLANK('СПИСОК КЛАССА'!D37)),IF($A37=1,'СПИСОК КЛАССА'!D37, "УЧЕНИК НЕ ВЫПОЛНЯЛ РАБОТУ"),"")</f>
        <v/>
      </c>
      <c r="E37" s="432" t="str">
        <f>IF($C37&lt;&gt;"",'СПИСОК КЛАССА'!I37,"")</f>
        <v/>
      </c>
      <c r="F37" s="326"/>
      <c r="G37" s="156"/>
      <c r="H37" s="156"/>
      <c r="I37" s="156"/>
      <c r="J37" s="156"/>
      <c r="K37" s="156"/>
      <c r="L37" s="156"/>
      <c r="M37" s="156"/>
      <c r="N37" s="156"/>
      <c r="O37" s="156"/>
      <c r="P37" s="156"/>
      <c r="Q37" s="156"/>
      <c r="R37" s="156"/>
      <c r="S37" s="156"/>
      <c r="T37" s="156"/>
      <c r="U37" s="156"/>
      <c r="V37" s="156"/>
      <c r="W37" s="156"/>
      <c r="X37" s="156"/>
      <c r="Y37" s="412"/>
      <c r="Z37" s="169"/>
      <c r="AA37" s="156"/>
      <c r="AB37" s="412"/>
      <c r="AC37" s="169"/>
      <c r="AD37" s="169"/>
      <c r="AE37" s="169"/>
      <c r="AF37" s="169"/>
      <c r="AG37" s="169"/>
      <c r="AH37" s="169"/>
      <c r="AI37" s="169"/>
      <c r="AJ37" s="169"/>
      <c r="AK37" s="169"/>
      <c r="AL37" s="169"/>
      <c r="AM37" s="169"/>
      <c r="AN37" s="169"/>
      <c r="AO37" s="169"/>
      <c r="AP37" s="169"/>
      <c r="AQ37" s="169"/>
      <c r="AR37" s="169"/>
      <c r="AS37" s="169"/>
      <c r="AT37" s="169"/>
      <c r="AU37" s="263"/>
      <c r="AV37" s="264"/>
      <c r="AW37" s="265"/>
      <c r="AX37" s="266"/>
      <c r="AY37" s="265"/>
      <c r="AZ37" s="266"/>
      <c r="BA37" s="267"/>
      <c r="BB37" s="268"/>
      <c r="BC37" s="174"/>
      <c r="BD37" s="174"/>
      <c r="BE37" s="174"/>
      <c r="BF37" s="174"/>
      <c r="BG37" s="174"/>
      <c r="BH37" s="174"/>
      <c r="BI37" s="174"/>
      <c r="BJ37" s="174"/>
      <c r="BK37" s="174"/>
      <c r="BL37" s="174"/>
      <c r="BM37" s="174"/>
      <c r="BN37" s="174"/>
      <c r="BO37" s="174"/>
      <c r="BP37" s="174"/>
      <c r="BQ37" s="174"/>
      <c r="BR37" s="174"/>
      <c r="BS37" s="174"/>
      <c r="BT37" s="174"/>
      <c r="BU37" s="174"/>
      <c r="BV37" s="174"/>
      <c r="BW37" s="174"/>
      <c r="BX37" s="174"/>
      <c r="BY37" s="174"/>
      <c r="BZ37" s="174"/>
      <c r="CA37" s="174"/>
      <c r="CB37" s="174"/>
    </row>
    <row r="38" spans="1:80" ht="12.75" customHeight="1" x14ac:dyDescent="0.2">
      <c r="A38" s="1">
        <f>IF('СПИСОК КЛАССА'!I38&gt;0,1,0)</f>
        <v>0</v>
      </c>
      <c r="B38" s="333">
        <v>14</v>
      </c>
      <c r="C38" s="77" t="str">
        <f>IF(NOT(ISBLANK('СПИСОК КЛАССА'!C38)),'СПИСОК КЛАССА'!C38,"")</f>
        <v/>
      </c>
      <c r="D38" s="106" t="str">
        <f>IF(NOT(ISBLANK('СПИСОК КЛАССА'!D38)),IF($A38=1,'СПИСОК КЛАССА'!D38, "УЧЕНИК НЕ ВЫПОЛНЯЛ РАБОТУ"),"")</f>
        <v/>
      </c>
      <c r="E38" s="432" t="str">
        <f>IF($C38&lt;&gt;"",'СПИСОК КЛАССА'!I38,"")</f>
        <v/>
      </c>
      <c r="F38" s="326"/>
      <c r="G38" s="156"/>
      <c r="H38" s="156"/>
      <c r="I38" s="156"/>
      <c r="J38" s="156"/>
      <c r="K38" s="156"/>
      <c r="L38" s="156"/>
      <c r="M38" s="156"/>
      <c r="N38" s="156"/>
      <c r="O38" s="156"/>
      <c r="P38" s="156"/>
      <c r="Q38" s="156"/>
      <c r="R38" s="156"/>
      <c r="S38" s="156"/>
      <c r="T38" s="156"/>
      <c r="U38" s="156"/>
      <c r="V38" s="156"/>
      <c r="W38" s="156"/>
      <c r="X38" s="156"/>
      <c r="Y38" s="412"/>
      <c r="Z38" s="169"/>
      <c r="AA38" s="156"/>
      <c r="AB38" s="412"/>
      <c r="AC38" s="169"/>
      <c r="AD38" s="169"/>
      <c r="AE38" s="169"/>
      <c r="AF38" s="169"/>
      <c r="AG38" s="169"/>
      <c r="AH38" s="169"/>
      <c r="AI38" s="169"/>
      <c r="AJ38" s="169"/>
      <c r="AK38" s="169"/>
      <c r="AL38" s="169"/>
      <c r="AM38" s="169"/>
      <c r="AN38" s="169"/>
      <c r="AO38" s="169"/>
      <c r="AP38" s="169"/>
      <c r="AQ38" s="169"/>
      <c r="AR38" s="169"/>
      <c r="AS38" s="169"/>
      <c r="AT38" s="169"/>
      <c r="AU38" s="263"/>
      <c r="AV38" s="264"/>
      <c r="AW38" s="265"/>
      <c r="AX38" s="266"/>
      <c r="AY38" s="265"/>
      <c r="AZ38" s="266"/>
      <c r="BA38" s="267"/>
      <c r="BB38" s="268"/>
      <c r="BC38" s="174"/>
      <c r="BD38" s="174"/>
      <c r="BE38" s="174"/>
      <c r="BF38" s="174"/>
      <c r="BG38" s="174"/>
      <c r="BH38" s="174"/>
      <c r="BI38" s="174"/>
      <c r="BJ38" s="174"/>
      <c r="BK38" s="174"/>
      <c r="BL38" s="174"/>
      <c r="BM38" s="174"/>
      <c r="BN38" s="174"/>
      <c r="BO38" s="174"/>
      <c r="BP38" s="174"/>
      <c r="BQ38" s="174"/>
      <c r="BR38" s="174"/>
      <c r="BS38" s="174"/>
      <c r="BT38" s="174"/>
      <c r="BU38" s="174"/>
      <c r="BV38" s="174"/>
      <c r="BW38" s="174"/>
      <c r="BX38" s="174"/>
      <c r="BY38" s="174"/>
      <c r="BZ38" s="174"/>
      <c r="CA38" s="174"/>
      <c r="CB38" s="174"/>
    </row>
    <row r="39" spans="1:80" ht="12.75" customHeight="1" x14ac:dyDescent="0.2">
      <c r="A39" s="1">
        <f>IF('СПИСОК КЛАССА'!I39&gt;0,1,0)</f>
        <v>0</v>
      </c>
      <c r="B39" s="333">
        <v>15</v>
      </c>
      <c r="C39" s="77" t="str">
        <f>IF(NOT(ISBLANK('СПИСОК КЛАССА'!C39)),'СПИСОК КЛАССА'!C39,"")</f>
        <v/>
      </c>
      <c r="D39" s="106" t="str">
        <f>IF(NOT(ISBLANK('СПИСОК КЛАССА'!D39)),IF($A39=1,'СПИСОК КЛАССА'!D39, "УЧЕНИК НЕ ВЫПОЛНЯЛ РАБОТУ"),"")</f>
        <v/>
      </c>
      <c r="E39" s="432" t="str">
        <f>IF($C39&lt;&gt;"",'СПИСОК КЛАССА'!I39,"")</f>
        <v/>
      </c>
      <c r="F39" s="326"/>
      <c r="G39" s="156"/>
      <c r="H39" s="156"/>
      <c r="I39" s="156"/>
      <c r="J39" s="156"/>
      <c r="K39" s="156"/>
      <c r="L39" s="156"/>
      <c r="M39" s="156"/>
      <c r="N39" s="156"/>
      <c r="O39" s="156"/>
      <c r="P39" s="156"/>
      <c r="Q39" s="156"/>
      <c r="R39" s="156"/>
      <c r="S39" s="156"/>
      <c r="T39" s="156"/>
      <c r="U39" s="156"/>
      <c r="V39" s="156"/>
      <c r="W39" s="156"/>
      <c r="X39" s="156"/>
      <c r="Y39" s="412"/>
      <c r="Z39" s="169"/>
      <c r="AA39" s="156"/>
      <c r="AB39" s="412"/>
      <c r="AC39" s="169"/>
      <c r="AD39" s="169"/>
      <c r="AE39" s="169"/>
      <c r="AF39" s="169"/>
      <c r="AG39" s="169"/>
      <c r="AH39" s="169"/>
      <c r="AI39" s="169"/>
      <c r="AJ39" s="169"/>
      <c r="AK39" s="169"/>
      <c r="AL39" s="169"/>
      <c r="AM39" s="169"/>
      <c r="AN39" s="169"/>
      <c r="AO39" s="169"/>
      <c r="AP39" s="169"/>
      <c r="AQ39" s="169"/>
      <c r="AR39" s="169"/>
      <c r="AS39" s="169"/>
      <c r="AT39" s="169"/>
      <c r="AU39" s="263"/>
      <c r="AV39" s="264"/>
      <c r="AW39" s="265"/>
      <c r="AX39" s="266"/>
      <c r="AY39" s="265"/>
      <c r="AZ39" s="266"/>
      <c r="BA39" s="267"/>
      <c r="BB39" s="268"/>
      <c r="BC39" s="174"/>
      <c r="BD39" s="174"/>
      <c r="BE39" s="174"/>
      <c r="BF39" s="174"/>
      <c r="BG39" s="174"/>
      <c r="BH39" s="174"/>
      <c r="BI39" s="174"/>
      <c r="BJ39" s="174"/>
      <c r="BK39" s="174"/>
      <c r="BL39" s="174"/>
      <c r="BM39" s="174"/>
      <c r="BN39" s="174"/>
      <c r="BO39" s="174"/>
      <c r="BP39" s="174"/>
      <c r="BQ39" s="174"/>
      <c r="BR39" s="174"/>
      <c r="BS39" s="174"/>
      <c r="BT39" s="174"/>
      <c r="BU39" s="174"/>
      <c r="BV39" s="174"/>
      <c r="BW39" s="174"/>
      <c r="BX39" s="174"/>
      <c r="BY39" s="174"/>
      <c r="BZ39" s="174"/>
      <c r="CA39" s="174"/>
      <c r="CB39" s="174"/>
    </row>
    <row r="40" spans="1:80" ht="12.75" customHeight="1" x14ac:dyDescent="0.2">
      <c r="A40" s="1">
        <f>IF('СПИСОК КЛАССА'!I40&gt;0,1,0)</f>
        <v>0</v>
      </c>
      <c r="B40" s="333">
        <v>16</v>
      </c>
      <c r="C40" s="77" t="str">
        <f>IF(NOT(ISBLANK('СПИСОК КЛАССА'!C40)),'СПИСОК КЛАССА'!C40,"")</f>
        <v/>
      </c>
      <c r="D40" s="106" t="str">
        <f>IF(NOT(ISBLANK('СПИСОК КЛАССА'!D40)),IF($A40=1,'СПИСОК КЛАССА'!D40, "УЧЕНИК НЕ ВЫПОЛНЯЛ РАБОТУ"),"")</f>
        <v/>
      </c>
      <c r="E40" s="432" t="str">
        <f>IF($C40&lt;&gt;"",'СПИСОК КЛАССА'!I40,"")</f>
        <v/>
      </c>
      <c r="F40" s="326"/>
      <c r="G40" s="156"/>
      <c r="H40" s="156"/>
      <c r="I40" s="156"/>
      <c r="J40" s="156"/>
      <c r="K40" s="156"/>
      <c r="L40" s="156"/>
      <c r="M40" s="156"/>
      <c r="N40" s="156"/>
      <c r="O40" s="156"/>
      <c r="P40" s="156"/>
      <c r="Q40" s="156"/>
      <c r="R40" s="156"/>
      <c r="S40" s="156"/>
      <c r="T40" s="156"/>
      <c r="U40" s="156"/>
      <c r="V40" s="156"/>
      <c r="W40" s="156"/>
      <c r="X40" s="156"/>
      <c r="Y40" s="412"/>
      <c r="Z40" s="169"/>
      <c r="AA40" s="156"/>
      <c r="AB40" s="412"/>
      <c r="AC40" s="169"/>
      <c r="AD40" s="169"/>
      <c r="AE40" s="169"/>
      <c r="AF40" s="169"/>
      <c r="AG40" s="169"/>
      <c r="AH40" s="169"/>
      <c r="AI40" s="169"/>
      <c r="AJ40" s="169"/>
      <c r="AK40" s="169"/>
      <c r="AL40" s="169"/>
      <c r="AM40" s="169"/>
      <c r="AN40" s="169"/>
      <c r="AO40" s="169"/>
      <c r="AP40" s="169"/>
      <c r="AQ40" s="169"/>
      <c r="AR40" s="169"/>
      <c r="AS40" s="169"/>
      <c r="AT40" s="169"/>
      <c r="AU40" s="263"/>
      <c r="AV40" s="264"/>
      <c r="AW40" s="265"/>
      <c r="AX40" s="266"/>
      <c r="AY40" s="265"/>
      <c r="AZ40" s="266"/>
      <c r="BA40" s="267"/>
      <c r="BB40" s="268"/>
      <c r="BC40" s="174"/>
      <c r="BD40" s="174"/>
      <c r="BE40" s="174"/>
      <c r="BF40" s="174"/>
      <c r="BG40" s="174"/>
      <c r="BH40" s="174"/>
      <c r="BI40" s="174"/>
      <c r="BJ40" s="174"/>
      <c r="BK40" s="174"/>
      <c r="BL40" s="174"/>
      <c r="BM40" s="174"/>
      <c r="BN40" s="174"/>
      <c r="BO40" s="174"/>
      <c r="BP40" s="174"/>
      <c r="BQ40" s="174"/>
      <c r="BR40" s="174"/>
      <c r="BS40" s="174"/>
      <c r="BT40" s="174"/>
      <c r="BU40" s="174"/>
      <c r="BV40" s="174"/>
      <c r="BW40" s="174"/>
      <c r="BX40" s="174"/>
      <c r="BY40" s="174"/>
      <c r="BZ40" s="174"/>
      <c r="CA40" s="174"/>
      <c r="CB40" s="174"/>
    </row>
    <row r="41" spans="1:80" ht="12.75" customHeight="1" x14ac:dyDescent="0.2">
      <c r="A41" s="1">
        <f>IF('СПИСОК КЛАССА'!I41&gt;0,1,0)</f>
        <v>0</v>
      </c>
      <c r="B41" s="333">
        <v>17</v>
      </c>
      <c r="C41" s="77" t="str">
        <f>IF(NOT(ISBLANK('СПИСОК КЛАССА'!C41)),'СПИСОК КЛАССА'!C41,"")</f>
        <v/>
      </c>
      <c r="D41" s="106" t="str">
        <f>IF(NOT(ISBLANK('СПИСОК КЛАССА'!D41)),IF($A41=1,'СПИСОК КЛАССА'!D41, "УЧЕНИК НЕ ВЫПОЛНЯЛ РАБОТУ"),"")</f>
        <v/>
      </c>
      <c r="E41" s="432" t="str">
        <f>IF($C41&lt;&gt;"",'СПИСОК КЛАССА'!I41,"")</f>
        <v/>
      </c>
      <c r="F41" s="326"/>
      <c r="G41" s="156"/>
      <c r="H41" s="156"/>
      <c r="I41" s="156"/>
      <c r="J41" s="156"/>
      <c r="K41" s="156"/>
      <c r="L41" s="156"/>
      <c r="M41" s="156"/>
      <c r="N41" s="156"/>
      <c r="O41" s="156"/>
      <c r="P41" s="156"/>
      <c r="Q41" s="156"/>
      <c r="R41" s="156"/>
      <c r="S41" s="156"/>
      <c r="T41" s="156"/>
      <c r="U41" s="156"/>
      <c r="V41" s="156"/>
      <c r="W41" s="156"/>
      <c r="X41" s="156"/>
      <c r="Y41" s="412"/>
      <c r="Z41" s="169"/>
      <c r="AA41" s="156"/>
      <c r="AB41" s="412"/>
      <c r="AC41" s="169"/>
      <c r="AD41" s="169"/>
      <c r="AE41" s="169"/>
      <c r="AF41" s="169"/>
      <c r="AG41" s="169"/>
      <c r="AH41" s="169"/>
      <c r="AI41" s="169"/>
      <c r="AJ41" s="169"/>
      <c r="AK41" s="169"/>
      <c r="AL41" s="169"/>
      <c r="AM41" s="169"/>
      <c r="AN41" s="169"/>
      <c r="AO41" s="169"/>
      <c r="AP41" s="169"/>
      <c r="AQ41" s="169"/>
      <c r="AR41" s="169"/>
      <c r="AS41" s="169"/>
      <c r="AT41" s="169"/>
      <c r="AU41" s="263"/>
      <c r="AV41" s="264"/>
      <c r="AW41" s="265"/>
      <c r="AX41" s="266"/>
      <c r="AY41" s="265"/>
      <c r="AZ41" s="266"/>
      <c r="BA41" s="267"/>
      <c r="BB41" s="268"/>
      <c r="BC41" s="174"/>
      <c r="BD41" s="174"/>
      <c r="BE41" s="174"/>
      <c r="BF41" s="174"/>
      <c r="BG41" s="174"/>
      <c r="BH41" s="174"/>
      <c r="BI41" s="174"/>
      <c r="BJ41" s="174"/>
      <c r="BK41" s="174"/>
      <c r="BL41" s="174"/>
      <c r="BM41" s="174"/>
      <c r="BN41" s="174"/>
      <c r="BO41" s="174"/>
      <c r="BP41" s="174"/>
      <c r="BQ41" s="174"/>
      <c r="BR41" s="174"/>
      <c r="BS41" s="174"/>
      <c r="BT41" s="174"/>
      <c r="BU41" s="174"/>
      <c r="BV41" s="174"/>
      <c r="BW41" s="174"/>
      <c r="BX41" s="174"/>
      <c r="BY41" s="174"/>
      <c r="BZ41" s="174"/>
      <c r="CA41" s="174"/>
      <c r="CB41" s="174"/>
    </row>
    <row r="42" spans="1:80" ht="12.75" customHeight="1" x14ac:dyDescent="0.2">
      <c r="A42" s="1">
        <f>IF('СПИСОК КЛАССА'!I42&gt;0,1,0)</f>
        <v>0</v>
      </c>
      <c r="B42" s="333">
        <v>18</v>
      </c>
      <c r="C42" s="77" t="str">
        <f>IF(NOT(ISBLANK('СПИСОК КЛАССА'!C42)),'СПИСОК КЛАССА'!C42,"")</f>
        <v/>
      </c>
      <c r="D42" s="106" t="str">
        <f>IF(NOT(ISBLANK('СПИСОК КЛАССА'!D42)),IF($A42=1,'СПИСОК КЛАССА'!D42, "УЧЕНИК НЕ ВЫПОЛНЯЛ РАБОТУ"),"")</f>
        <v/>
      </c>
      <c r="E42" s="432" t="str">
        <f>IF($C42&lt;&gt;"",'СПИСОК КЛАССА'!I42,"")</f>
        <v/>
      </c>
      <c r="F42" s="326"/>
      <c r="G42" s="156"/>
      <c r="H42" s="156"/>
      <c r="I42" s="156"/>
      <c r="J42" s="156"/>
      <c r="K42" s="156"/>
      <c r="L42" s="156"/>
      <c r="M42" s="156"/>
      <c r="N42" s="156"/>
      <c r="O42" s="156"/>
      <c r="P42" s="156"/>
      <c r="Q42" s="156"/>
      <c r="R42" s="156"/>
      <c r="S42" s="156"/>
      <c r="T42" s="156"/>
      <c r="U42" s="156"/>
      <c r="V42" s="156"/>
      <c r="W42" s="156"/>
      <c r="X42" s="156"/>
      <c r="Y42" s="412"/>
      <c r="Z42" s="169"/>
      <c r="AA42" s="156"/>
      <c r="AB42" s="412"/>
      <c r="AC42" s="169"/>
      <c r="AD42" s="169"/>
      <c r="AE42" s="169"/>
      <c r="AF42" s="169"/>
      <c r="AG42" s="169"/>
      <c r="AH42" s="169"/>
      <c r="AI42" s="169"/>
      <c r="AJ42" s="169"/>
      <c r="AK42" s="169"/>
      <c r="AL42" s="169"/>
      <c r="AM42" s="169"/>
      <c r="AN42" s="169"/>
      <c r="AO42" s="169"/>
      <c r="AP42" s="169"/>
      <c r="AQ42" s="169"/>
      <c r="AR42" s="169"/>
      <c r="AS42" s="169"/>
      <c r="AT42" s="169"/>
      <c r="AU42" s="263"/>
      <c r="AV42" s="264"/>
      <c r="AW42" s="265"/>
      <c r="AX42" s="266"/>
      <c r="AY42" s="265"/>
      <c r="AZ42" s="266"/>
      <c r="BA42" s="267"/>
      <c r="BB42" s="268"/>
      <c r="BC42" s="174"/>
      <c r="BD42" s="174"/>
      <c r="BE42" s="174"/>
      <c r="BF42" s="174"/>
      <c r="BG42" s="174"/>
      <c r="BH42" s="174"/>
      <c r="BI42" s="174"/>
      <c r="BJ42" s="174"/>
      <c r="BK42" s="174"/>
      <c r="BL42" s="174"/>
      <c r="BM42" s="174"/>
      <c r="BN42" s="174"/>
      <c r="BO42" s="174"/>
      <c r="BP42" s="174"/>
      <c r="BQ42" s="174"/>
      <c r="BR42" s="174"/>
      <c r="BS42" s="174"/>
      <c r="BT42" s="174"/>
      <c r="BU42" s="174"/>
      <c r="BV42" s="174"/>
      <c r="BW42" s="174"/>
      <c r="BX42" s="174"/>
      <c r="BY42" s="174"/>
      <c r="BZ42" s="174"/>
      <c r="CA42" s="174"/>
      <c r="CB42" s="174"/>
    </row>
    <row r="43" spans="1:80" ht="12.75" customHeight="1" x14ac:dyDescent="0.2">
      <c r="A43" s="1">
        <f>IF('СПИСОК КЛАССА'!I43&gt;0,1,0)</f>
        <v>0</v>
      </c>
      <c r="B43" s="333">
        <v>19</v>
      </c>
      <c r="C43" s="77" t="str">
        <f>IF(NOT(ISBLANK('СПИСОК КЛАССА'!C43)),'СПИСОК КЛАССА'!C43,"")</f>
        <v/>
      </c>
      <c r="D43" s="106" t="str">
        <f>IF(NOT(ISBLANK('СПИСОК КЛАССА'!D43)),IF($A43=1,'СПИСОК КЛАССА'!D43, "УЧЕНИК НЕ ВЫПОЛНЯЛ РАБОТУ"),"")</f>
        <v/>
      </c>
      <c r="E43" s="432" t="str">
        <f>IF($C43&lt;&gt;"",'СПИСОК КЛАССА'!I43,"")</f>
        <v/>
      </c>
      <c r="F43" s="326"/>
      <c r="G43" s="156"/>
      <c r="H43" s="156"/>
      <c r="I43" s="156"/>
      <c r="J43" s="156"/>
      <c r="K43" s="156"/>
      <c r="L43" s="156"/>
      <c r="M43" s="156"/>
      <c r="N43" s="156"/>
      <c r="O43" s="156"/>
      <c r="P43" s="156"/>
      <c r="Q43" s="156"/>
      <c r="R43" s="156"/>
      <c r="S43" s="156"/>
      <c r="T43" s="156"/>
      <c r="U43" s="156"/>
      <c r="V43" s="156"/>
      <c r="W43" s="156"/>
      <c r="X43" s="156"/>
      <c r="Y43" s="412"/>
      <c r="Z43" s="169"/>
      <c r="AA43" s="156"/>
      <c r="AB43" s="412"/>
      <c r="AC43" s="169"/>
      <c r="AD43" s="169"/>
      <c r="AE43" s="169"/>
      <c r="AF43" s="169"/>
      <c r="AG43" s="169"/>
      <c r="AH43" s="169"/>
      <c r="AI43" s="169"/>
      <c r="AJ43" s="169"/>
      <c r="AK43" s="169"/>
      <c r="AL43" s="169"/>
      <c r="AM43" s="169"/>
      <c r="AN43" s="169"/>
      <c r="AO43" s="169"/>
      <c r="AP43" s="169"/>
      <c r="AQ43" s="169"/>
      <c r="AR43" s="169"/>
      <c r="AS43" s="169"/>
      <c r="AT43" s="169"/>
      <c r="AU43" s="263"/>
      <c r="AV43" s="264"/>
      <c r="AW43" s="265"/>
      <c r="AX43" s="266"/>
      <c r="AY43" s="265"/>
      <c r="AZ43" s="266"/>
      <c r="BA43" s="267"/>
      <c r="BB43" s="268"/>
      <c r="BC43" s="174"/>
      <c r="BD43" s="174"/>
      <c r="BE43" s="174"/>
      <c r="BF43" s="174"/>
      <c r="BG43" s="174"/>
      <c r="BH43" s="174"/>
      <c r="BI43" s="174"/>
      <c r="BJ43" s="174"/>
      <c r="BK43" s="174"/>
      <c r="BL43" s="174"/>
      <c r="BM43" s="174"/>
      <c r="BN43" s="174"/>
      <c r="BO43" s="174"/>
      <c r="BP43" s="174"/>
      <c r="BQ43" s="174"/>
      <c r="BR43" s="174"/>
      <c r="BS43" s="174"/>
      <c r="BT43" s="174"/>
      <c r="BU43" s="174"/>
      <c r="BV43" s="174"/>
      <c r="BW43" s="174"/>
      <c r="BX43" s="174"/>
      <c r="BY43" s="174"/>
      <c r="BZ43" s="174"/>
      <c r="CA43" s="174"/>
      <c r="CB43" s="174"/>
    </row>
    <row r="44" spans="1:80" ht="12.75" customHeight="1" x14ac:dyDescent="0.2">
      <c r="A44" s="1">
        <f>IF('СПИСОК КЛАССА'!I44&gt;0,1,0)</f>
        <v>0</v>
      </c>
      <c r="B44" s="333">
        <v>20</v>
      </c>
      <c r="C44" s="77" t="str">
        <f>IF(NOT(ISBLANK('СПИСОК КЛАССА'!C44)),'СПИСОК КЛАССА'!C44,"")</f>
        <v/>
      </c>
      <c r="D44" s="106" t="str">
        <f>IF(NOT(ISBLANK('СПИСОК КЛАССА'!D44)),IF($A44=1,'СПИСОК КЛАССА'!D44, "УЧЕНИК НЕ ВЫПОЛНЯЛ РАБОТУ"),"")</f>
        <v/>
      </c>
      <c r="E44" s="432" t="str">
        <f>IF($C44&lt;&gt;"",'СПИСОК КЛАССА'!I44,"")</f>
        <v/>
      </c>
      <c r="F44" s="326"/>
      <c r="G44" s="156"/>
      <c r="H44" s="156"/>
      <c r="I44" s="156"/>
      <c r="J44" s="156"/>
      <c r="K44" s="156"/>
      <c r="L44" s="156"/>
      <c r="M44" s="156"/>
      <c r="N44" s="156"/>
      <c r="O44" s="156"/>
      <c r="P44" s="156"/>
      <c r="Q44" s="156"/>
      <c r="R44" s="156"/>
      <c r="S44" s="156"/>
      <c r="T44" s="156"/>
      <c r="U44" s="156"/>
      <c r="V44" s="156"/>
      <c r="W44" s="156"/>
      <c r="X44" s="156"/>
      <c r="Y44" s="412"/>
      <c r="Z44" s="169"/>
      <c r="AA44" s="156"/>
      <c r="AB44" s="412"/>
      <c r="AC44" s="169"/>
      <c r="AD44" s="169"/>
      <c r="AE44" s="169"/>
      <c r="AF44" s="169"/>
      <c r="AG44" s="169"/>
      <c r="AH44" s="169"/>
      <c r="AI44" s="169"/>
      <c r="AJ44" s="169"/>
      <c r="AK44" s="169"/>
      <c r="AL44" s="169"/>
      <c r="AM44" s="169"/>
      <c r="AN44" s="169"/>
      <c r="AO44" s="169"/>
      <c r="AP44" s="169"/>
      <c r="AQ44" s="169"/>
      <c r="AR44" s="169"/>
      <c r="AS44" s="169"/>
      <c r="AT44" s="169"/>
      <c r="AU44" s="263"/>
      <c r="AV44" s="264"/>
      <c r="AW44" s="265"/>
      <c r="AX44" s="266"/>
      <c r="AY44" s="265"/>
      <c r="AZ44" s="266"/>
      <c r="BA44" s="267"/>
      <c r="BB44" s="268"/>
      <c r="BC44" s="174"/>
      <c r="BD44" s="174"/>
      <c r="BE44" s="174"/>
      <c r="BF44" s="174"/>
      <c r="BG44" s="174"/>
      <c r="BH44" s="174"/>
      <c r="BI44" s="174"/>
      <c r="BJ44" s="174"/>
      <c r="BK44" s="174"/>
      <c r="BL44" s="174"/>
      <c r="BM44" s="174"/>
      <c r="BN44" s="174"/>
      <c r="BO44" s="174"/>
      <c r="BP44" s="174"/>
      <c r="BQ44" s="174"/>
      <c r="BR44" s="174"/>
      <c r="BS44" s="174"/>
      <c r="BT44" s="174"/>
      <c r="BU44" s="174"/>
      <c r="BV44" s="174"/>
      <c r="BW44" s="174"/>
      <c r="BX44" s="174"/>
      <c r="BY44" s="174"/>
      <c r="BZ44" s="174"/>
      <c r="CA44" s="174"/>
      <c r="CB44" s="174"/>
    </row>
    <row r="45" spans="1:80" ht="12.75" customHeight="1" x14ac:dyDescent="0.2">
      <c r="A45" s="1">
        <f>IF('СПИСОК КЛАССА'!I45&gt;0,1,0)</f>
        <v>0</v>
      </c>
      <c r="B45" s="333">
        <v>21</v>
      </c>
      <c r="C45" s="77" t="str">
        <f>IF(NOT(ISBLANK('СПИСОК КЛАССА'!C45)),'СПИСОК КЛАССА'!C45,"")</f>
        <v/>
      </c>
      <c r="D45" s="106" t="str">
        <f>IF(NOT(ISBLANK('СПИСОК КЛАССА'!D45)),IF($A45=1,'СПИСОК КЛАССА'!D45, "УЧЕНИК НЕ ВЫПОЛНЯЛ РАБОТУ"),"")</f>
        <v/>
      </c>
      <c r="E45" s="432" t="str">
        <f>IF($C45&lt;&gt;"",'СПИСОК КЛАССА'!I45,"")</f>
        <v/>
      </c>
      <c r="F45" s="326"/>
      <c r="G45" s="156"/>
      <c r="H45" s="156"/>
      <c r="I45" s="156"/>
      <c r="J45" s="156"/>
      <c r="K45" s="156"/>
      <c r="L45" s="156"/>
      <c r="M45" s="156"/>
      <c r="N45" s="156"/>
      <c r="O45" s="156"/>
      <c r="P45" s="156"/>
      <c r="Q45" s="156"/>
      <c r="R45" s="156"/>
      <c r="S45" s="156"/>
      <c r="T45" s="156"/>
      <c r="U45" s="156"/>
      <c r="V45" s="156"/>
      <c r="W45" s="156"/>
      <c r="X45" s="156"/>
      <c r="Y45" s="412"/>
      <c r="Z45" s="169"/>
      <c r="AA45" s="156"/>
      <c r="AB45" s="412"/>
      <c r="AC45" s="169"/>
      <c r="AD45" s="169"/>
      <c r="AE45" s="169"/>
      <c r="AF45" s="169"/>
      <c r="AG45" s="169"/>
      <c r="AH45" s="169"/>
      <c r="AI45" s="169"/>
      <c r="AJ45" s="169"/>
      <c r="AK45" s="169"/>
      <c r="AL45" s="169"/>
      <c r="AM45" s="169"/>
      <c r="AN45" s="169"/>
      <c r="AO45" s="169"/>
      <c r="AP45" s="169"/>
      <c r="AQ45" s="169"/>
      <c r="AR45" s="169"/>
      <c r="AS45" s="169"/>
      <c r="AT45" s="169"/>
      <c r="AU45" s="263"/>
      <c r="AV45" s="264"/>
      <c r="AW45" s="265"/>
      <c r="AX45" s="266"/>
      <c r="AY45" s="265"/>
      <c r="AZ45" s="266"/>
      <c r="BA45" s="267"/>
      <c r="BB45" s="268"/>
      <c r="BC45" s="174"/>
      <c r="BD45" s="174"/>
      <c r="BE45" s="174"/>
      <c r="BF45" s="174"/>
      <c r="BG45" s="174"/>
      <c r="BH45" s="174"/>
      <c r="BI45" s="174"/>
      <c r="BJ45" s="174"/>
      <c r="BK45" s="174"/>
      <c r="BL45" s="174"/>
      <c r="BM45" s="174"/>
      <c r="BN45" s="174"/>
      <c r="BO45" s="174"/>
      <c r="BP45" s="174"/>
      <c r="BQ45" s="174"/>
      <c r="BR45" s="174"/>
      <c r="BS45" s="174"/>
      <c r="BT45" s="174"/>
      <c r="BU45" s="174"/>
      <c r="BV45" s="174"/>
      <c r="BW45" s="174"/>
      <c r="BX45" s="174"/>
      <c r="BY45" s="174"/>
      <c r="BZ45" s="174"/>
      <c r="CA45" s="174"/>
      <c r="CB45" s="174"/>
    </row>
    <row r="46" spans="1:80" ht="12.75" customHeight="1" x14ac:dyDescent="0.2">
      <c r="A46" s="1">
        <f>IF('СПИСОК КЛАССА'!I46&gt;0,1,0)</f>
        <v>0</v>
      </c>
      <c r="B46" s="333">
        <v>22</v>
      </c>
      <c r="C46" s="77" t="str">
        <f>IF(NOT(ISBLANK('СПИСОК КЛАССА'!C46)),'СПИСОК КЛАССА'!C46,"")</f>
        <v/>
      </c>
      <c r="D46" s="106" t="str">
        <f>IF(NOT(ISBLANK('СПИСОК КЛАССА'!D46)),IF($A46=1,'СПИСОК КЛАССА'!D46, "УЧЕНИК НЕ ВЫПОЛНЯЛ РАБОТУ"),"")</f>
        <v/>
      </c>
      <c r="E46" s="432" t="str">
        <f>IF($C46&lt;&gt;"",'СПИСОК КЛАССА'!I46,"")</f>
        <v/>
      </c>
      <c r="F46" s="326"/>
      <c r="G46" s="156"/>
      <c r="H46" s="156"/>
      <c r="I46" s="156"/>
      <c r="J46" s="156"/>
      <c r="K46" s="156"/>
      <c r="L46" s="156"/>
      <c r="M46" s="156"/>
      <c r="N46" s="156"/>
      <c r="O46" s="156"/>
      <c r="P46" s="156"/>
      <c r="Q46" s="156"/>
      <c r="R46" s="156"/>
      <c r="S46" s="156"/>
      <c r="T46" s="156"/>
      <c r="U46" s="156"/>
      <c r="V46" s="156"/>
      <c r="W46" s="156"/>
      <c r="X46" s="156"/>
      <c r="Y46" s="412"/>
      <c r="Z46" s="169"/>
      <c r="AA46" s="156"/>
      <c r="AB46" s="412"/>
      <c r="AC46" s="169"/>
      <c r="AD46" s="169"/>
      <c r="AE46" s="169"/>
      <c r="AF46" s="169"/>
      <c r="AG46" s="169"/>
      <c r="AH46" s="169"/>
      <c r="AI46" s="169"/>
      <c r="AJ46" s="169"/>
      <c r="AK46" s="169"/>
      <c r="AL46" s="169"/>
      <c r="AM46" s="169"/>
      <c r="AN46" s="169"/>
      <c r="AO46" s="169"/>
      <c r="AP46" s="169"/>
      <c r="AQ46" s="169"/>
      <c r="AR46" s="169"/>
      <c r="AS46" s="169"/>
      <c r="AT46" s="169"/>
      <c r="AU46" s="263"/>
      <c r="AV46" s="264"/>
      <c r="AW46" s="265"/>
      <c r="AX46" s="266"/>
      <c r="AY46" s="265"/>
      <c r="AZ46" s="266"/>
      <c r="BA46" s="267"/>
      <c r="BB46" s="268"/>
      <c r="BC46" s="174"/>
      <c r="BD46" s="174"/>
      <c r="BE46" s="174"/>
      <c r="BF46" s="174"/>
      <c r="BG46" s="174"/>
      <c r="BH46" s="174"/>
      <c r="BI46" s="174"/>
      <c r="BJ46" s="174"/>
      <c r="BK46" s="174"/>
      <c r="BL46" s="174"/>
      <c r="BM46" s="174"/>
      <c r="BN46" s="174"/>
      <c r="BO46" s="174"/>
      <c r="BP46" s="174"/>
      <c r="BQ46" s="174"/>
      <c r="BR46" s="174"/>
      <c r="BS46" s="174"/>
      <c r="BT46" s="174"/>
      <c r="BU46" s="174"/>
      <c r="BV46" s="174"/>
      <c r="BW46" s="174"/>
      <c r="BX46" s="174"/>
      <c r="BY46" s="174"/>
      <c r="BZ46" s="174"/>
      <c r="CA46" s="174"/>
      <c r="CB46" s="174"/>
    </row>
    <row r="47" spans="1:80" ht="12.75" customHeight="1" x14ac:dyDescent="0.2">
      <c r="A47" s="1">
        <f>IF('СПИСОК КЛАССА'!I47&gt;0,1,0)</f>
        <v>0</v>
      </c>
      <c r="B47" s="333">
        <v>23</v>
      </c>
      <c r="C47" s="77" t="str">
        <f>IF(NOT(ISBLANK('СПИСОК КЛАССА'!C47)),'СПИСОК КЛАССА'!C47,"")</f>
        <v/>
      </c>
      <c r="D47" s="106" t="str">
        <f>IF(NOT(ISBLANK('СПИСОК КЛАССА'!D47)),IF($A47=1,'СПИСОК КЛАССА'!D47, "УЧЕНИК НЕ ВЫПОЛНЯЛ РАБОТУ"),"")</f>
        <v/>
      </c>
      <c r="E47" s="432" t="str">
        <f>IF($C47&lt;&gt;"",'СПИСОК КЛАССА'!I47,"")</f>
        <v/>
      </c>
      <c r="F47" s="326"/>
      <c r="G47" s="156"/>
      <c r="H47" s="156"/>
      <c r="I47" s="156"/>
      <c r="J47" s="156"/>
      <c r="K47" s="156"/>
      <c r="L47" s="156"/>
      <c r="M47" s="156"/>
      <c r="N47" s="156"/>
      <c r="O47" s="156"/>
      <c r="P47" s="156"/>
      <c r="Q47" s="156"/>
      <c r="R47" s="156"/>
      <c r="S47" s="156"/>
      <c r="T47" s="156"/>
      <c r="U47" s="156"/>
      <c r="V47" s="156"/>
      <c r="W47" s="156"/>
      <c r="X47" s="156"/>
      <c r="Y47" s="412"/>
      <c r="Z47" s="169"/>
      <c r="AA47" s="156"/>
      <c r="AB47" s="412"/>
      <c r="AC47" s="169"/>
      <c r="AD47" s="169"/>
      <c r="AE47" s="169"/>
      <c r="AF47" s="169"/>
      <c r="AG47" s="169"/>
      <c r="AH47" s="169"/>
      <c r="AI47" s="169"/>
      <c r="AJ47" s="169"/>
      <c r="AK47" s="169"/>
      <c r="AL47" s="169"/>
      <c r="AM47" s="169"/>
      <c r="AN47" s="169"/>
      <c r="AO47" s="169"/>
      <c r="AP47" s="169"/>
      <c r="AQ47" s="169"/>
      <c r="AR47" s="169"/>
      <c r="AS47" s="169"/>
      <c r="AT47" s="169"/>
      <c r="AU47" s="263"/>
      <c r="AV47" s="264"/>
      <c r="AW47" s="265"/>
      <c r="AX47" s="266"/>
      <c r="AY47" s="265"/>
      <c r="AZ47" s="266"/>
      <c r="BA47" s="267"/>
      <c r="BB47" s="268"/>
      <c r="BC47" s="174"/>
      <c r="BD47" s="174"/>
      <c r="BE47" s="174"/>
      <c r="BF47" s="174"/>
      <c r="BG47" s="174"/>
      <c r="BH47" s="174"/>
      <c r="BI47" s="174"/>
      <c r="BJ47" s="174"/>
      <c r="BK47" s="174"/>
      <c r="BL47" s="174"/>
      <c r="BM47" s="174"/>
      <c r="BN47" s="174"/>
      <c r="BO47" s="174"/>
      <c r="BP47" s="174"/>
      <c r="BQ47" s="174"/>
      <c r="BR47" s="174"/>
      <c r="BS47" s="174"/>
      <c r="BT47" s="174"/>
      <c r="BU47" s="174"/>
      <c r="BV47" s="174"/>
      <c r="BW47" s="174"/>
      <c r="BX47" s="174"/>
      <c r="BY47" s="174"/>
      <c r="BZ47" s="174"/>
      <c r="CA47" s="174"/>
      <c r="CB47" s="174"/>
    </row>
    <row r="48" spans="1:80" ht="12.75" customHeight="1" x14ac:dyDescent="0.2">
      <c r="A48" s="1">
        <f>IF('СПИСОК КЛАССА'!I48&gt;0,1,0)</f>
        <v>0</v>
      </c>
      <c r="B48" s="333">
        <v>24</v>
      </c>
      <c r="C48" s="77" t="str">
        <f>IF(NOT(ISBLANK('СПИСОК КЛАССА'!C48)),'СПИСОК КЛАССА'!C48,"")</f>
        <v/>
      </c>
      <c r="D48" s="106" t="str">
        <f>IF(NOT(ISBLANK('СПИСОК КЛАССА'!D48)),IF($A48=1,'СПИСОК КЛАССА'!D48, "УЧЕНИК НЕ ВЫПОЛНЯЛ РАБОТУ"),"")</f>
        <v/>
      </c>
      <c r="E48" s="432" t="str">
        <f>IF($C48&lt;&gt;"",'СПИСОК КЛАССА'!I48,"")</f>
        <v/>
      </c>
      <c r="F48" s="326"/>
      <c r="G48" s="156"/>
      <c r="H48" s="156"/>
      <c r="I48" s="156"/>
      <c r="J48" s="156"/>
      <c r="K48" s="156"/>
      <c r="L48" s="156"/>
      <c r="M48" s="156"/>
      <c r="N48" s="156"/>
      <c r="O48" s="156"/>
      <c r="P48" s="156"/>
      <c r="Q48" s="156"/>
      <c r="R48" s="156"/>
      <c r="S48" s="156"/>
      <c r="T48" s="156"/>
      <c r="U48" s="156"/>
      <c r="V48" s="156"/>
      <c r="W48" s="156"/>
      <c r="X48" s="156"/>
      <c r="Y48" s="412"/>
      <c r="Z48" s="169"/>
      <c r="AA48" s="156"/>
      <c r="AB48" s="412"/>
      <c r="AC48" s="169"/>
      <c r="AD48" s="169"/>
      <c r="AE48" s="169"/>
      <c r="AF48" s="169"/>
      <c r="AG48" s="169"/>
      <c r="AH48" s="169"/>
      <c r="AI48" s="169"/>
      <c r="AJ48" s="169"/>
      <c r="AK48" s="169"/>
      <c r="AL48" s="169"/>
      <c r="AM48" s="169"/>
      <c r="AN48" s="169"/>
      <c r="AO48" s="169"/>
      <c r="AP48" s="169"/>
      <c r="AQ48" s="169"/>
      <c r="AR48" s="169"/>
      <c r="AS48" s="169"/>
      <c r="AT48" s="169"/>
      <c r="AU48" s="263"/>
      <c r="AV48" s="264"/>
      <c r="AW48" s="265"/>
      <c r="AX48" s="266"/>
      <c r="AY48" s="265"/>
      <c r="AZ48" s="266"/>
      <c r="BA48" s="267"/>
      <c r="BB48" s="268"/>
      <c r="BC48" s="174"/>
      <c r="BD48" s="174"/>
      <c r="BE48" s="174"/>
      <c r="BF48" s="174"/>
      <c r="BG48" s="174"/>
      <c r="BH48" s="174"/>
      <c r="BI48" s="174"/>
      <c r="BJ48" s="174"/>
      <c r="BK48" s="174"/>
      <c r="BL48" s="174"/>
      <c r="BM48" s="174"/>
      <c r="BN48" s="174"/>
      <c r="BO48" s="174"/>
      <c r="BP48" s="174"/>
      <c r="BQ48" s="174"/>
      <c r="BR48" s="174"/>
      <c r="BS48" s="174"/>
      <c r="BT48" s="174"/>
      <c r="BU48" s="174"/>
      <c r="BV48" s="174"/>
      <c r="BW48" s="174"/>
      <c r="BX48" s="174"/>
      <c r="BY48" s="174"/>
      <c r="BZ48" s="174"/>
      <c r="CA48" s="174"/>
      <c r="CB48" s="174"/>
    </row>
    <row r="49" spans="1:80" ht="12.75" customHeight="1" x14ac:dyDescent="0.2">
      <c r="A49" s="1">
        <f>IF('СПИСОК КЛАССА'!I49&gt;0,1,0)</f>
        <v>0</v>
      </c>
      <c r="B49" s="333">
        <v>25</v>
      </c>
      <c r="C49" s="77" t="str">
        <f>IF(NOT(ISBLANK('СПИСОК КЛАССА'!C49)),'СПИСОК КЛАССА'!C49,"")</f>
        <v/>
      </c>
      <c r="D49" s="106" t="str">
        <f>IF(NOT(ISBLANK('СПИСОК КЛАССА'!D49)),IF($A49=1,'СПИСОК КЛАССА'!D49, "УЧЕНИК НЕ ВЫПОЛНЯЛ РАБОТУ"),"")</f>
        <v/>
      </c>
      <c r="E49" s="432" t="str">
        <f>IF($C49&lt;&gt;"",'СПИСОК КЛАССА'!I49,"")</f>
        <v/>
      </c>
      <c r="F49" s="326"/>
      <c r="G49" s="156"/>
      <c r="H49" s="156"/>
      <c r="I49" s="156"/>
      <c r="J49" s="156"/>
      <c r="K49" s="156"/>
      <c r="L49" s="156"/>
      <c r="M49" s="156"/>
      <c r="N49" s="156"/>
      <c r="O49" s="156"/>
      <c r="P49" s="156"/>
      <c r="Q49" s="156"/>
      <c r="R49" s="156"/>
      <c r="S49" s="156"/>
      <c r="T49" s="156"/>
      <c r="U49" s="156"/>
      <c r="V49" s="156"/>
      <c r="W49" s="156"/>
      <c r="X49" s="156"/>
      <c r="Y49" s="412"/>
      <c r="Z49" s="169"/>
      <c r="AA49" s="156"/>
      <c r="AB49" s="412"/>
      <c r="AC49" s="169"/>
      <c r="AD49" s="169"/>
      <c r="AE49" s="169"/>
      <c r="AF49" s="169"/>
      <c r="AG49" s="169"/>
      <c r="AH49" s="169"/>
      <c r="AI49" s="169"/>
      <c r="AJ49" s="169"/>
      <c r="AK49" s="169"/>
      <c r="AL49" s="169"/>
      <c r="AM49" s="169"/>
      <c r="AN49" s="169"/>
      <c r="AO49" s="169"/>
      <c r="AP49" s="169"/>
      <c r="AQ49" s="169"/>
      <c r="AR49" s="169"/>
      <c r="AS49" s="169"/>
      <c r="AT49" s="169"/>
      <c r="AU49" s="263"/>
      <c r="AV49" s="264"/>
      <c r="AW49" s="265"/>
      <c r="AX49" s="266"/>
      <c r="AY49" s="265"/>
      <c r="AZ49" s="266"/>
      <c r="BA49" s="267"/>
      <c r="BB49" s="268"/>
      <c r="BC49" s="174"/>
      <c r="BD49" s="174"/>
      <c r="BE49" s="174"/>
      <c r="BF49" s="174"/>
      <c r="BG49" s="174"/>
      <c r="BH49" s="174"/>
      <c r="BI49" s="174"/>
      <c r="BJ49" s="174"/>
      <c r="BK49" s="174"/>
      <c r="BL49" s="174"/>
      <c r="BM49" s="174"/>
      <c r="BN49" s="174"/>
      <c r="BO49" s="174"/>
      <c r="BP49" s="174"/>
      <c r="BQ49" s="174"/>
      <c r="BR49" s="174"/>
      <c r="BS49" s="174"/>
      <c r="BT49" s="174"/>
      <c r="BU49" s="174"/>
      <c r="BV49" s="174"/>
      <c r="BW49" s="174"/>
      <c r="BX49" s="174"/>
      <c r="BY49" s="174"/>
      <c r="BZ49" s="174"/>
      <c r="CA49" s="174"/>
      <c r="CB49" s="174"/>
    </row>
    <row r="50" spans="1:80" ht="12.75" customHeight="1" x14ac:dyDescent="0.2">
      <c r="A50" s="1">
        <f>IF('СПИСОК КЛАССА'!I50&gt;0,1,0)</f>
        <v>0</v>
      </c>
      <c r="B50" s="333">
        <v>26</v>
      </c>
      <c r="C50" s="77" t="str">
        <f>IF(NOT(ISBLANK('СПИСОК КЛАССА'!C50)),'СПИСОК КЛАССА'!C50,"")</f>
        <v/>
      </c>
      <c r="D50" s="106" t="str">
        <f>IF(NOT(ISBLANK('СПИСОК КЛАССА'!D50)),IF($A50=1,'СПИСОК КЛАССА'!D50, "УЧЕНИК НЕ ВЫПОЛНЯЛ РАБОТУ"),"")</f>
        <v/>
      </c>
      <c r="E50" s="432" t="str">
        <f>IF($C50&lt;&gt;"",'СПИСОК КЛАССА'!I50,"")</f>
        <v/>
      </c>
      <c r="F50" s="326"/>
      <c r="G50" s="156"/>
      <c r="H50" s="156"/>
      <c r="I50" s="156"/>
      <c r="J50" s="156"/>
      <c r="K50" s="156"/>
      <c r="L50" s="156"/>
      <c r="M50" s="156"/>
      <c r="N50" s="156"/>
      <c r="O50" s="156"/>
      <c r="P50" s="156"/>
      <c r="Q50" s="156"/>
      <c r="R50" s="156"/>
      <c r="S50" s="156"/>
      <c r="T50" s="156"/>
      <c r="U50" s="156"/>
      <c r="V50" s="156"/>
      <c r="W50" s="156"/>
      <c r="X50" s="156"/>
      <c r="Y50" s="412"/>
      <c r="Z50" s="169"/>
      <c r="AA50" s="156"/>
      <c r="AB50" s="412"/>
      <c r="AC50" s="169"/>
      <c r="AD50" s="169"/>
      <c r="AE50" s="169"/>
      <c r="AF50" s="169"/>
      <c r="AG50" s="169"/>
      <c r="AH50" s="169"/>
      <c r="AI50" s="169"/>
      <c r="AJ50" s="169"/>
      <c r="AK50" s="169"/>
      <c r="AL50" s="169"/>
      <c r="AM50" s="169"/>
      <c r="AN50" s="169"/>
      <c r="AO50" s="169"/>
      <c r="AP50" s="169"/>
      <c r="AQ50" s="169"/>
      <c r="AR50" s="169"/>
      <c r="AS50" s="169"/>
      <c r="AT50" s="169"/>
      <c r="AU50" s="263"/>
      <c r="AV50" s="264"/>
      <c r="AW50" s="265"/>
      <c r="AX50" s="266"/>
      <c r="AY50" s="265"/>
      <c r="AZ50" s="266"/>
      <c r="BA50" s="267"/>
      <c r="BB50" s="268"/>
      <c r="BC50" s="174"/>
      <c r="BD50" s="174"/>
      <c r="BE50" s="174"/>
      <c r="BF50" s="174"/>
      <c r="BG50" s="174"/>
      <c r="BH50" s="174"/>
      <c r="BI50" s="174"/>
      <c r="BJ50" s="174"/>
      <c r="BK50" s="174"/>
      <c r="BL50" s="174"/>
      <c r="BM50" s="174"/>
      <c r="BN50" s="174"/>
      <c r="BO50" s="174"/>
      <c r="BP50" s="174"/>
      <c r="BQ50" s="174"/>
      <c r="BR50" s="174"/>
      <c r="BS50" s="174"/>
      <c r="BT50" s="174"/>
      <c r="BU50" s="174"/>
      <c r="BV50" s="174"/>
      <c r="BW50" s="174"/>
      <c r="BX50" s="174"/>
      <c r="BY50" s="174"/>
      <c r="BZ50" s="174"/>
      <c r="CA50" s="174"/>
      <c r="CB50" s="174"/>
    </row>
    <row r="51" spans="1:80" ht="12.75" customHeight="1" x14ac:dyDescent="0.2">
      <c r="A51" s="1">
        <f>IF('СПИСОК КЛАССА'!I51&gt;0,1,0)</f>
        <v>0</v>
      </c>
      <c r="B51" s="333">
        <v>27</v>
      </c>
      <c r="C51" s="77" t="str">
        <f>IF(NOT(ISBLANK('СПИСОК КЛАССА'!C51)),'СПИСОК КЛАССА'!C51,"")</f>
        <v/>
      </c>
      <c r="D51" s="106" t="str">
        <f>IF(NOT(ISBLANK('СПИСОК КЛАССА'!D51)),IF($A51=1,'СПИСОК КЛАССА'!D51, "УЧЕНИК НЕ ВЫПОЛНЯЛ РАБОТУ"),"")</f>
        <v/>
      </c>
      <c r="E51" s="432" t="str">
        <f>IF($C51&lt;&gt;"",'СПИСОК КЛАССА'!I51,"")</f>
        <v/>
      </c>
      <c r="F51" s="326"/>
      <c r="G51" s="156"/>
      <c r="H51" s="156"/>
      <c r="I51" s="156"/>
      <c r="J51" s="156"/>
      <c r="K51" s="156"/>
      <c r="L51" s="156"/>
      <c r="M51" s="156"/>
      <c r="N51" s="156"/>
      <c r="O51" s="156"/>
      <c r="P51" s="156"/>
      <c r="Q51" s="156"/>
      <c r="R51" s="156"/>
      <c r="S51" s="156"/>
      <c r="T51" s="156"/>
      <c r="U51" s="156"/>
      <c r="V51" s="156"/>
      <c r="W51" s="156"/>
      <c r="X51" s="156"/>
      <c r="Y51" s="412"/>
      <c r="Z51" s="169"/>
      <c r="AA51" s="156"/>
      <c r="AB51" s="412"/>
      <c r="AC51" s="169"/>
      <c r="AD51" s="169"/>
      <c r="AE51" s="169"/>
      <c r="AF51" s="169"/>
      <c r="AG51" s="169"/>
      <c r="AH51" s="169"/>
      <c r="AI51" s="169"/>
      <c r="AJ51" s="169"/>
      <c r="AK51" s="169"/>
      <c r="AL51" s="169"/>
      <c r="AM51" s="169"/>
      <c r="AN51" s="169"/>
      <c r="AO51" s="169"/>
      <c r="AP51" s="169"/>
      <c r="AQ51" s="169"/>
      <c r="AR51" s="169"/>
      <c r="AS51" s="169"/>
      <c r="AT51" s="169"/>
      <c r="AU51" s="263"/>
      <c r="AV51" s="264"/>
      <c r="AW51" s="265"/>
      <c r="AX51" s="266"/>
      <c r="AY51" s="265"/>
      <c r="AZ51" s="266"/>
      <c r="BA51" s="267"/>
      <c r="BB51" s="268"/>
      <c r="BC51" s="174"/>
      <c r="BD51" s="174"/>
      <c r="BE51" s="174"/>
      <c r="BF51" s="174"/>
      <c r="BG51" s="174"/>
      <c r="BH51" s="174"/>
      <c r="BI51" s="174"/>
      <c r="BJ51" s="174"/>
      <c r="BK51" s="174"/>
      <c r="BL51" s="174"/>
      <c r="BM51" s="174"/>
      <c r="BN51" s="174"/>
      <c r="BO51" s="174"/>
      <c r="BP51" s="174"/>
      <c r="BQ51" s="174"/>
      <c r="BR51" s="174"/>
      <c r="BS51" s="174"/>
      <c r="BT51" s="174"/>
      <c r="BU51" s="174"/>
      <c r="BV51" s="174"/>
      <c r="BW51" s="174"/>
      <c r="BX51" s="174"/>
      <c r="BY51" s="174"/>
      <c r="BZ51" s="174"/>
      <c r="CA51" s="174"/>
      <c r="CB51" s="174"/>
    </row>
    <row r="52" spans="1:80" ht="12.75" customHeight="1" x14ac:dyDescent="0.2">
      <c r="A52" s="1">
        <f>IF('СПИСОК КЛАССА'!I52&gt;0,1,0)</f>
        <v>0</v>
      </c>
      <c r="B52" s="333">
        <v>28</v>
      </c>
      <c r="C52" s="77" t="str">
        <f>IF(NOT(ISBLANK('СПИСОК КЛАССА'!C52)),'СПИСОК КЛАССА'!C52,"")</f>
        <v/>
      </c>
      <c r="D52" s="106" t="str">
        <f>IF(NOT(ISBLANK('СПИСОК КЛАССА'!D52)),IF($A52=1,'СПИСОК КЛАССА'!D52, "УЧЕНИК НЕ ВЫПОЛНЯЛ РАБОТУ"),"")</f>
        <v/>
      </c>
      <c r="E52" s="432" t="str">
        <f>IF($C52&lt;&gt;"",'СПИСОК КЛАССА'!I52,"")</f>
        <v/>
      </c>
      <c r="F52" s="326"/>
      <c r="G52" s="156"/>
      <c r="H52" s="156"/>
      <c r="I52" s="156"/>
      <c r="J52" s="156"/>
      <c r="K52" s="156"/>
      <c r="L52" s="156"/>
      <c r="M52" s="156"/>
      <c r="N52" s="156"/>
      <c r="O52" s="156"/>
      <c r="P52" s="156"/>
      <c r="Q52" s="156"/>
      <c r="R52" s="156"/>
      <c r="S52" s="156"/>
      <c r="T52" s="156"/>
      <c r="U52" s="156"/>
      <c r="V52" s="156"/>
      <c r="W52" s="156"/>
      <c r="X52" s="156"/>
      <c r="Y52" s="412"/>
      <c r="Z52" s="169"/>
      <c r="AA52" s="156"/>
      <c r="AB52" s="412"/>
      <c r="AC52" s="169"/>
      <c r="AD52" s="169"/>
      <c r="AE52" s="169"/>
      <c r="AF52" s="169"/>
      <c r="AG52" s="169"/>
      <c r="AH52" s="169"/>
      <c r="AI52" s="169"/>
      <c r="AJ52" s="169"/>
      <c r="AK52" s="169"/>
      <c r="AL52" s="169"/>
      <c r="AM52" s="169"/>
      <c r="AN52" s="169"/>
      <c r="AO52" s="169"/>
      <c r="AP52" s="169"/>
      <c r="AQ52" s="169"/>
      <c r="AR52" s="169"/>
      <c r="AS52" s="169"/>
      <c r="AT52" s="169"/>
      <c r="AU52" s="263"/>
      <c r="AV52" s="264"/>
      <c r="AW52" s="265"/>
      <c r="AX52" s="266"/>
      <c r="AY52" s="265"/>
      <c r="AZ52" s="266"/>
      <c r="BA52" s="267"/>
      <c r="BB52" s="268"/>
      <c r="BC52" s="174"/>
      <c r="BD52" s="174"/>
      <c r="BE52" s="174"/>
      <c r="BF52" s="174"/>
      <c r="BG52" s="174"/>
      <c r="BH52" s="174"/>
      <c r="BI52" s="174"/>
      <c r="BJ52" s="174"/>
      <c r="BK52" s="174"/>
      <c r="BL52" s="174"/>
      <c r="BM52" s="174"/>
      <c r="BN52" s="174"/>
      <c r="BO52" s="174"/>
      <c r="BP52" s="174"/>
      <c r="BQ52" s="174"/>
      <c r="BR52" s="174"/>
      <c r="BS52" s="174"/>
      <c r="BT52" s="174"/>
      <c r="BU52" s="174"/>
      <c r="BV52" s="174"/>
      <c r="BW52" s="174"/>
      <c r="BX52" s="174"/>
      <c r="BY52" s="174"/>
      <c r="BZ52" s="174"/>
      <c r="CA52" s="174"/>
      <c r="CB52" s="174"/>
    </row>
    <row r="53" spans="1:80" ht="12.75" customHeight="1" x14ac:dyDescent="0.2">
      <c r="A53" s="1">
        <f>IF('СПИСОК КЛАССА'!I53&gt;0,1,0)</f>
        <v>0</v>
      </c>
      <c r="B53" s="333">
        <v>29</v>
      </c>
      <c r="C53" s="77" t="str">
        <f>IF(NOT(ISBLANK('СПИСОК КЛАССА'!C53)),'СПИСОК КЛАССА'!C53,"")</f>
        <v/>
      </c>
      <c r="D53" s="106" t="str">
        <f>IF(NOT(ISBLANK('СПИСОК КЛАССА'!D53)),IF($A53=1,'СПИСОК КЛАССА'!D53, "УЧЕНИК НЕ ВЫПОЛНЯЛ РАБОТУ"),"")</f>
        <v/>
      </c>
      <c r="E53" s="432" t="str">
        <f>IF($C53&lt;&gt;"",'СПИСОК КЛАССА'!I53,"")</f>
        <v/>
      </c>
      <c r="F53" s="326"/>
      <c r="G53" s="156"/>
      <c r="H53" s="156"/>
      <c r="I53" s="156"/>
      <c r="J53" s="156"/>
      <c r="K53" s="156"/>
      <c r="L53" s="156"/>
      <c r="M53" s="156"/>
      <c r="N53" s="156"/>
      <c r="O53" s="156"/>
      <c r="P53" s="156"/>
      <c r="Q53" s="156"/>
      <c r="R53" s="156"/>
      <c r="S53" s="156"/>
      <c r="T53" s="156"/>
      <c r="U53" s="156"/>
      <c r="V53" s="156"/>
      <c r="W53" s="156"/>
      <c r="X53" s="156"/>
      <c r="Y53" s="412"/>
      <c r="Z53" s="169"/>
      <c r="AA53" s="156"/>
      <c r="AB53" s="412"/>
      <c r="AC53" s="169"/>
      <c r="AD53" s="169"/>
      <c r="AE53" s="169"/>
      <c r="AF53" s="169"/>
      <c r="AG53" s="169"/>
      <c r="AH53" s="169"/>
      <c r="AI53" s="169"/>
      <c r="AJ53" s="169"/>
      <c r="AK53" s="169"/>
      <c r="AL53" s="169"/>
      <c r="AM53" s="169"/>
      <c r="AN53" s="169"/>
      <c r="AO53" s="169"/>
      <c r="AP53" s="169"/>
      <c r="AQ53" s="169"/>
      <c r="AR53" s="169"/>
      <c r="AS53" s="169"/>
      <c r="AT53" s="169"/>
      <c r="AU53" s="263"/>
      <c r="AV53" s="264"/>
      <c r="AW53" s="265"/>
      <c r="AX53" s="266"/>
      <c r="AY53" s="265"/>
      <c r="AZ53" s="266"/>
      <c r="BA53" s="267"/>
      <c r="BB53" s="268"/>
      <c r="BC53" s="174"/>
      <c r="BD53" s="174"/>
      <c r="BE53" s="174"/>
      <c r="BF53" s="174"/>
      <c r="BG53" s="174"/>
      <c r="BH53" s="174"/>
      <c r="BI53" s="174"/>
      <c r="BJ53" s="174"/>
      <c r="BK53" s="174"/>
      <c r="BL53" s="174"/>
      <c r="BM53" s="174"/>
      <c r="BN53" s="174"/>
      <c r="BO53" s="174"/>
      <c r="BP53" s="174"/>
      <c r="BQ53" s="174"/>
      <c r="BR53" s="174"/>
      <c r="BS53" s="174"/>
      <c r="BT53" s="174"/>
      <c r="BU53" s="174"/>
      <c r="BV53" s="174"/>
      <c r="BW53" s="174"/>
      <c r="BX53" s="174"/>
      <c r="BY53" s="174"/>
      <c r="BZ53" s="174"/>
      <c r="CA53" s="174"/>
      <c r="CB53" s="174"/>
    </row>
    <row r="54" spans="1:80" ht="12.75" customHeight="1" x14ac:dyDescent="0.2">
      <c r="A54" s="1">
        <f>IF('СПИСОК КЛАССА'!I54&gt;0,1,0)</f>
        <v>0</v>
      </c>
      <c r="B54" s="333">
        <v>30</v>
      </c>
      <c r="C54" s="77" t="str">
        <f>IF(NOT(ISBLANK('СПИСОК КЛАССА'!C54)),'СПИСОК КЛАССА'!C54,"")</f>
        <v/>
      </c>
      <c r="D54" s="106" t="str">
        <f>IF(NOT(ISBLANK('СПИСОК КЛАССА'!D54)),IF($A54=1,'СПИСОК КЛАССА'!D54, "УЧЕНИК НЕ ВЫПОЛНЯЛ РАБОТУ"),"")</f>
        <v/>
      </c>
      <c r="E54" s="432" t="str">
        <f>IF($C54&lt;&gt;"",'СПИСОК КЛАССА'!I54,"")</f>
        <v/>
      </c>
      <c r="F54" s="326"/>
      <c r="G54" s="156"/>
      <c r="H54" s="156"/>
      <c r="I54" s="156"/>
      <c r="J54" s="156"/>
      <c r="K54" s="156"/>
      <c r="L54" s="156"/>
      <c r="M54" s="156"/>
      <c r="N54" s="156"/>
      <c r="O54" s="156"/>
      <c r="P54" s="156"/>
      <c r="Q54" s="156"/>
      <c r="R54" s="156"/>
      <c r="S54" s="156"/>
      <c r="T54" s="156"/>
      <c r="U54" s="156"/>
      <c r="V54" s="156"/>
      <c r="W54" s="156"/>
      <c r="X54" s="156"/>
      <c r="Y54" s="412"/>
      <c r="Z54" s="169"/>
      <c r="AA54" s="156"/>
      <c r="AB54" s="412"/>
      <c r="AC54" s="169"/>
      <c r="AD54" s="169"/>
      <c r="AE54" s="169"/>
      <c r="AF54" s="169"/>
      <c r="AG54" s="169"/>
      <c r="AH54" s="169"/>
      <c r="AI54" s="169"/>
      <c r="AJ54" s="169"/>
      <c r="AK54" s="169"/>
      <c r="AL54" s="169"/>
      <c r="AM54" s="169"/>
      <c r="AN54" s="169"/>
      <c r="AO54" s="169"/>
      <c r="AP54" s="169"/>
      <c r="AQ54" s="169"/>
      <c r="AR54" s="169"/>
      <c r="AS54" s="169"/>
      <c r="AT54" s="169"/>
      <c r="AU54" s="263"/>
      <c r="AV54" s="264"/>
      <c r="AW54" s="265"/>
      <c r="AX54" s="266"/>
      <c r="AY54" s="265"/>
      <c r="AZ54" s="266"/>
      <c r="BA54" s="267"/>
      <c r="BB54" s="268"/>
      <c r="BC54" s="174"/>
      <c r="BD54" s="174"/>
      <c r="BE54" s="174"/>
      <c r="BF54" s="174"/>
      <c r="BG54" s="174"/>
      <c r="BH54" s="174"/>
      <c r="BI54" s="174"/>
      <c r="BJ54" s="174"/>
      <c r="BK54" s="174"/>
      <c r="BL54" s="174"/>
      <c r="BM54" s="174"/>
      <c r="BN54" s="174"/>
      <c r="BO54" s="174"/>
      <c r="BP54" s="174"/>
      <c r="BQ54" s="174"/>
      <c r="BR54" s="174"/>
      <c r="BS54" s="174"/>
      <c r="BT54" s="174"/>
      <c r="BU54" s="174"/>
      <c r="BV54" s="174"/>
      <c r="BW54" s="174"/>
      <c r="BX54" s="174"/>
      <c r="BY54" s="174"/>
      <c r="BZ54" s="174"/>
      <c r="CA54" s="174"/>
      <c r="CB54" s="174"/>
    </row>
    <row r="55" spans="1:80" ht="12.75" customHeight="1" x14ac:dyDescent="0.2">
      <c r="A55" s="1">
        <f>IF('СПИСОК КЛАССА'!I55&gt;0,1,0)</f>
        <v>0</v>
      </c>
      <c r="B55" s="333">
        <v>31</v>
      </c>
      <c r="C55" s="77" t="str">
        <f>IF(NOT(ISBLANK('СПИСОК КЛАССА'!C55)),'СПИСОК КЛАССА'!C55,"")</f>
        <v/>
      </c>
      <c r="D55" s="106" t="str">
        <f>IF(NOT(ISBLANK('СПИСОК КЛАССА'!D55)),IF($A55=1,'СПИСОК КЛАССА'!D55, "УЧЕНИК НЕ ВЫПОЛНЯЛ РАБОТУ"),"")</f>
        <v/>
      </c>
      <c r="E55" s="432" t="str">
        <f>IF($C55&lt;&gt;"",'СПИСОК КЛАССА'!I55,"")</f>
        <v/>
      </c>
      <c r="F55" s="326"/>
      <c r="G55" s="156"/>
      <c r="H55" s="156"/>
      <c r="I55" s="156"/>
      <c r="J55" s="156"/>
      <c r="K55" s="156"/>
      <c r="L55" s="156"/>
      <c r="M55" s="156"/>
      <c r="N55" s="156"/>
      <c r="O55" s="156"/>
      <c r="P55" s="156"/>
      <c r="Q55" s="156"/>
      <c r="R55" s="156"/>
      <c r="S55" s="156"/>
      <c r="T55" s="156"/>
      <c r="U55" s="156"/>
      <c r="V55" s="156"/>
      <c r="W55" s="156"/>
      <c r="X55" s="156"/>
      <c r="Y55" s="412"/>
      <c r="Z55" s="169"/>
      <c r="AA55" s="156"/>
      <c r="AB55" s="412"/>
      <c r="AC55" s="169"/>
      <c r="AD55" s="169"/>
      <c r="AE55" s="169"/>
      <c r="AF55" s="169"/>
      <c r="AG55" s="169"/>
      <c r="AH55" s="169"/>
      <c r="AI55" s="169"/>
      <c r="AJ55" s="169"/>
      <c r="AK55" s="169"/>
      <c r="AL55" s="169"/>
      <c r="AM55" s="169"/>
      <c r="AN55" s="169"/>
      <c r="AO55" s="169"/>
      <c r="AP55" s="169"/>
      <c r="AQ55" s="169"/>
      <c r="AR55" s="169"/>
      <c r="AS55" s="169"/>
      <c r="AT55" s="169"/>
      <c r="AU55" s="263"/>
      <c r="AV55" s="264"/>
      <c r="AW55" s="265"/>
      <c r="AX55" s="266"/>
      <c r="AY55" s="265"/>
      <c r="AZ55" s="266"/>
      <c r="BA55" s="267"/>
      <c r="BB55" s="268"/>
      <c r="BC55" s="174"/>
      <c r="BD55" s="174"/>
      <c r="BE55" s="174"/>
      <c r="BF55" s="174"/>
      <c r="BG55" s="174"/>
      <c r="BH55" s="174"/>
      <c r="BI55" s="174"/>
      <c r="BJ55" s="174"/>
      <c r="BK55" s="174"/>
      <c r="BL55" s="174"/>
      <c r="BM55" s="174"/>
      <c r="BN55" s="174"/>
      <c r="BO55" s="174"/>
      <c r="BP55" s="174"/>
      <c r="BQ55" s="174"/>
      <c r="BR55" s="174"/>
      <c r="BS55" s="174"/>
      <c r="BT55" s="174"/>
      <c r="BU55" s="174"/>
      <c r="BV55" s="174"/>
      <c r="BW55" s="174"/>
      <c r="BX55" s="174"/>
      <c r="BY55" s="174"/>
      <c r="BZ55" s="174"/>
      <c r="CA55" s="174"/>
      <c r="CB55" s="174"/>
    </row>
    <row r="56" spans="1:80" ht="12.75" customHeight="1" x14ac:dyDescent="0.2">
      <c r="A56" s="1">
        <f>IF('СПИСОК КЛАССА'!I56&gt;0,1,0)</f>
        <v>0</v>
      </c>
      <c r="B56" s="333">
        <v>32</v>
      </c>
      <c r="C56" s="77" t="str">
        <f>IF(NOT(ISBLANK('СПИСОК КЛАССА'!C56)),'СПИСОК КЛАССА'!C56,"")</f>
        <v/>
      </c>
      <c r="D56" s="106" t="str">
        <f>IF(NOT(ISBLANK('СПИСОК КЛАССА'!D56)),IF($A56=1,'СПИСОК КЛАССА'!D56, "УЧЕНИК НЕ ВЫПОЛНЯЛ РАБОТУ"),"")</f>
        <v/>
      </c>
      <c r="E56" s="432" t="str">
        <f>IF($C56&lt;&gt;"",'СПИСОК КЛАССА'!I56,"")</f>
        <v/>
      </c>
      <c r="F56" s="326"/>
      <c r="G56" s="156"/>
      <c r="H56" s="156"/>
      <c r="I56" s="156"/>
      <c r="J56" s="156"/>
      <c r="K56" s="156"/>
      <c r="L56" s="156"/>
      <c r="M56" s="156"/>
      <c r="N56" s="156"/>
      <c r="O56" s="156"/>
      <c r="P56" s="156"/>
      <c r="Q56" s="156"/>
      <c r="R56" s="156"/>
      <c r="S56" s="156"/>
      <c r="T56" s="156"/>
      <c r="U56" s="156"/>
      <c r="V56" s="156"/>
      <c r="W56" s="156"/>
      <c r="X56" s="156"/>
      <c r="Y56" s="412"/>
      <c r="Z56" s="169"/>
      <c r="AA56" s="156"/>
      <c r="AB56" s="412"/>
      <c r="AC56" s="169"/>
      <c r="AD56" s="169"/>
      <c r="AE56" s="169"/>
      <c r="AF56" s="169"/>
      <c r="AG56" s="169"/>
      <c r="AH56" s="169"/>
      <c r="AI56" s="169"/>
      <c r="AJ56" s="169"/>
      <c r="AK56" s="169"/>
      <c r="AL56" s="169"/>
      <c r="AM56" s="169"/>
      <c r="AN56" s="169"/>
      <c r="AO56" s="169"/>
      <c r="AP56" s="169"/>
      <c r="AQ56" s="169"/>
      <c r="AR56" s="169"/>
      <c r="AS56" s="169"/>
      <c r="AT56" s="169"/>
      <c r="AU56" s="263"/>
      <c r="AV56" s="264"/>
      <c r="AW56" s="265"/>
      <c r="AX56" s="266"/>
      <c r="AY56" s="265"/>
      <c r="AZ56" s="266"/>
      <c r="BA56" s="267"/>
      <c r="BB56" s="268"/>
      <c r="BC56" s="174"/>
      <c r="BD56" s="174"/>
      <c r="BE56" s="174"/>
      <c r="BF56" s="174"/>
      <c r="BG56" s="174"/>
      <c r="BH56" s="174"/>
      <c r="BI56" s="174"/>
      <c r="BJ56" s="174"/>
      <c r="BK56" s="174"/>
      <c r="BL56" s="174"/>
      <c r="BM56" s="174"/>
      <c r="BN56" s="174"/>
      <c r="BO56" s="174"/>
      <c r="BP56" s="174"/>
      <c r="BQ56" s="174"/>
      <c r="BR56" s="174"/>
      <c r="BS56" s="174"/>
      <c r="BT56" s="174"/>
      <c r="BU56" s="174"/>
      <c r="BV56" s="174"/>
      <c r="BW56" s="174"/>
      <c r="BX56" s="174"/>
      <c r="BY56" s="174"/>
      <c r="BZ56" s="174"/>
      <c r="CA56" s="174"/>
      <c r="CB56" s="174"/>
    </row>
    <row r="57" spans="1:80" ht="12.75" customHeight="1" x14ac:dyDescent="0.2">
      <c r="A57" s="1">
        <f>IF('СПИСОК КЛАССА'!I57&gt;0,1,0)</f>
        <v>0</v>
      </c>
      <c r="B57" s="333">
        <v>33</v>
      </c>
      <c r="C57" s="77" t="str">
        <f>IF(NOT(ISBLANK('СПИСОК КЛАССА'!C57)),'СПИСОК КЛАССА'!C57,"")</f>
        <v/>
      </c>
      <c r="D57" s="106" t="str">
        <f>IF(NOT(ISBLANK('СПИСОК КЛАССА'!D57)),IF($A57=1,'СПИСОК КЛАССА'!D57, "УЧЕНИК НЕ ВЫПОЛНЯЛ РАБОТУ"),"")</f>
        <v/>
      </c>
      <c r="E57" s="432" t="str">
        <f>IF($C57&lt;&gt;"",'СПИСОК КЛАССА'!I57,"")</f>
        <v/>
      </c>
      <c r="F57" s="326"/>
      <c r="G57" s="156"/>
      <c r="H57" s="156"/>
      <c r="I57" s="156"/>
      <c r="J57" s="156"/>
      <c r="K57" s="156"/>
      <c r="L57" s="156"/>
      <c r="M57" s="156"/>
      <c r="N57" s="156"/>
      <c r="O57" s="156"/>
      <c r="P57" s="156"/>
      <c r="Q57" s="156"/>
      <c r="R57" s="156"/>
      <c r="S57" s="156"/>
      <c r="T57" s="156"/>
      <c r="U57" s="156"/>
      <c r="V57" s="156"/>
      <c r="W57" s="156"/>
      <c r="X57" s="156"/>
      <c r="Y57" s="412"/>
      <c r="Z57" s="169"/>
      <c r="AA57" s="156"/>
      <c r="AB57" s="412"/>
      <c r="AC57" s="169"/>
      <c r="AD57" s="169"/>
      <c r="AE57" s="169"/>
      <c r="AF57" s="169"/>
      <c r="AG57" s="169"/>
      <c r="AH57" s="169"/>
      <c r="AI57" s="169"/>
      <c r="AJ57" s="169"/>
      <c r="AK57" s="169"/>
      <c r="AL57" s="169"/>
      <c r="AM57" s="169"/>
      <c r="AN57" s="169"/>
      <c r="AO57" s="169"/>
      <c r="AP57" s="169"/>
      <c r="AQ57" s="169"/>
      <c r="AR57" s="169"/>
      <c r="AS57" s="169"/>
      <c r="AT57" s="169"/>
      <c r="AU57" s="263"/>
      <c r="AV57" s="264"/>
      <c r="AW57" s="265"/>
      <c r="AX57" s="266"/>
      <c r="AY57" s="265"/>
      <c r="AZ57" s="266"/>
      <c r="BA57" s="267"/>
      <c r="BB57" s="268"/>
      <c r="BC57" s="174"/>
      <c r="BD57" s="174"/>
      <c r="BE57" s="174"/>
      <c r="BF57" s="174"/>
      <c r="BG57" s="174"/>
      <c r="BH57" s="174"/>
      <c r="BI57" s="174"/>
      <c r="BJ57" s="174"/>
      <c r="BK57" s="174"/>
      <c r="BL57" s="174"/>
      <c r="BM57" s="174"/>
      <c r="BN57" s="174"/>
      <c r="BO57" s="174"/>
      <c r="BP57" s="174"/>
      <c r="BQ57" s="174"/>
      <c r="BR57" s="174"/>
      <c r="BS57" s="174"/>
      <c r="BT57" s="174"/>
      <c r="BU57" s="174"/>
      <c r="BV57" s="174"/>
      <c r="BW57" s="174"/>
      <c r="BX57" s="174"/>
      <c r="BY57" s="174"/>
      <c r="BZ57" s="174"/>
      <c r="CA57" s="174"/>
      <c r="CB57" s="174"/>
    </row>
    <row r="58" spans="1:80" ht="12.75" customHeight="1" x14ac:dyDescent="0.2">
      <c r="A58" s="1">
        <f>IF('СПИСОК КЛАССА'!I58&gt;0,1,0)</f>
        <v>0</v>
      </c>
      <c r="B58" s="333">
        <v>34</v>
      </c>
      <c r="C58" s="77" t="str">
        <f>IF(NOT(ISBLANK('СПИСОК КЛАССА'!C58)),'СПИСОК КЛАССА'!C58,"")</f>
        <v/>
      </c>
      <c r="D58" s="106" t="str">
        <f>IF(NOT(ISBLANK('СПИСОК КЛАССА'!D58)),IF($A58=1,'СПИСОК КЛАССА'!D58, "УЧЕНИК НЕ ВЫПОЛНЯЛ РАБОТУ"),"")</f>
        <v/>
      </c>
      <c r="E58" s="432" t="str">
        <f>IF($C58&lt;&gt;"",'СПИСОК КЛАССА'!I58,"")</f>
        <v/>
      </c>
      <c r="F58" s="326"/>
      <c r="G58" s="156"/>
      <c r="H58" s="156"/>
      <c r="I58" s="156"/>
      <c r="J58" s="156"/>
      <c r="K58" s="156"/>
      <c r="L58" s="156"/>
      <c r="M58" s="156"/>
      <c r="N58" s="156"/>
      <c r="O58" s="156"/>
      <c r="P58" s="156"/>
      <c r="Q58" s="156"/>
      <c r="R58" s="156"/>
      <c r="S58" s="156"/>
      <c r="T58" s="156"/>
      <c r="U58" s="156"/>
      <c r="V58" s="156"/>
      <c r="W58" s="156"/>
      <c r="X58" s="156"/>
      <c r="Y58" s="412"/>
      <c r="Z58" s="169"/>
      <c r="AA58" s="156"/>
      <c r="AB58" s="412"/>
      <c r="AC58" s="169"/>
      <c r="AD58" s="169"/>
      <c r="AE58" s="169"/>
      <c r="AF58" s="169"/>
      <c r="AG58" s="169"/>
      <c r="AH58" s="169"/>
      <c r="AI58" s="169"/>
      <c r="AJ58" s="169"/>
      <c r="AK58" s="169"/>
      <c r="AL58" s="169"/>
      <c r="AM58" s="169"/>
      <c r="AN58" s="169"/>
      <c r="AO58" s="169"/>
      <c r="AP58" s="169"/>
      <c r="AQ58" s="169"/>
      <c r="AR58" s="169"/>
      <c r="AS58" s="169"/>
      <c r="AT58" s="169"/>
      <c r="AU58" s="263"/>
      <c r="AV58" s="264"/>
      <c r="AW58" s="265"/>
      <c r="AX58" s="266"/>
      <c r="AY58" s="265"/>
      <c r="AZ58" s="266"/>
      <c r="BA58" s="267"/>
      <c r="BB58" s="268"/>
      <c r="BC58" s="174"/>
      <c r="BD58" s="174"/>
      <c r="BE58" s="174"/>
      <c r="BF58" s="174"/>
      <c r="BG58" s="174"/>
      <c r="BH58" s="174"/>
      <c r="BI58" s="174"/>
      <c r="BJ58" s="174"/>
      <c r="BK58" s="174"/>
      <c r="BL58" s="174"/>
      <c r="BM58" s="174"/>
      <c r="BN58" s="174"/>
      <c r="BO58" s="174"/>
      <c r="BP58" s="174"/>
      <c r="BQ58" s="174"/>
      <c r="BR58" s="174"/>
      <c r="BS58" s="174"/>
      <c r="BT58" s="174"/>
      <c r="BU58" s="174"/>
      <c r="BV58" s="174"/>
      <c r="BW58" s="174"/>
      <c r="BX58" s="174"/>
      <c r="BY58" s="174"/>
      <c r="BZ58" s="174"/>
      <c r="CA58" s="174"/>
      <c r="CB58" s="174"/>
    </row>
    <row r="59" spans="1:80" ht="12.75" customHeight="1" x14ac:dyDescent="0.2">
      <c r="A59" s="1">
        <f>IF('СПИСОК КЛАССА'!I59&gt;0,1,0)</f>
        <v>0</v>
      </c>
      <c r="B59" s="333">
        <v>35</v>
      </c>
      <c r="C59" s="77" t="str">
        <f>IF(NOT(ISBLANK('СПИСОК КЛАССА'!C59)),'СПИСОК КЛАССА'!C59,"")</f>
        <v/>
      </c>
      <c r="D59" s="106" t="str">
        <f>IF(NOT(ISBLANK('СПИСОК КЛАССА'!D59)),IF($A59=1,'СПИСОК КЛАССА'!D59, "УЧЕНИК НЕ ВЫПОЛНЯЛ РАБОТУ"),"")</f>
        <v/>
      </c>
      <c r="E59" s="432" t="str">
        <f>IF($C59&lt;&gt;"",'СПИСОК КЛАССА'!I59,"")</f>
        <v/>
      </c>
      <c r="F59" s="326"/>
      <c r="G59" s="156"/>
      <c r="H59" s="156"/>
      <c r="I59" s="156"/>
      <c r="J59" s="156"/>
      <c r="K59" s="156"/>
      <c r="L59" s="156"/>
      <c r="M59" s="156"/>
      <c r="N59" s="156"/>
      <c r="O59" s="156"/>
      <c r="P59" s="156"/>
      <c r="Q59" s="156"/>
      <c r="R59" s="156"/>
      <c r="S59" s="156"/>
      <c r="T59" s="156"/>
      <c r="U59" s="156"/>
      <c r="V59" s="156"/>
      <c r="W59" s="156"/>
      <c r="X59" s="156"/>
      <c r="Y59" s="412"/>
      <c r="Z59" s="169"/>
      <c r="AA59" s="156"/>
      <c r="AB59" s="412"/>
      <c r="AC59" s="169"/>
      <c r="AD59" s="169"/>
      <c r="AE59" s="169"/>
      <c r="AF59" s="169"/>
      <c r="AG59" s="169"/>
      <c r="AH59" s="169"/>
      <c r="AI59" s="169"/>
      <c r="AJ59" s="169"/>
      <c r="AK59" s="169"/>
      <c r="AL59" s="169"/>
      <c r="AM59" s="169"/>
      <c r="AN59" s="169"/>
      <c r="AO59" s="169"/>
      <c r="AP59" s="169"/>
      <c r="AQ59" s="169"/>
      <c r="AR59" s="169"/>
      <c r="AS59" s="169"/>
      <c r="AT59" s="169"/>
      <c r="AU59" s="263"/>
      <c r="AV59" s="264"/>
      <c r="AW59" s="265"/>
      <c r="AX59" s="266"/>
      <c r="AY59" s="265"/>
      <c r="AZ59" s="266"/>
      <c r="BA59" s="267"/>
      <c r="BB59" s="268"/>
      <c r="BC59" s="174"/>
      <c r="BD59" s="174"/>
      <c r="BE59" s="174"/>
      <c r="BF59" s="174"/>
      <c r="BG59" s="174"/>
      <c r="BH59" s="174"/>
      <c r="BI59" s="174"/>
      <c r="BJ59" s="174"/>
      <c r="BK59" s="174"/>
      <c r="BL59" s="174"/>
      <c r="BM59" s="174"/>
      <c r="BN59" s="174"/>
      <c r="BO59" s="174"/>
      <c r="BP59" s="174"/>
      <c r="BQ59" s="174"/>
      <c r="BR59" s="174"/>
      <c r="BS59" s="174"/>
      <c r="BT59" s="174"/>
      <c r="BU59" s="174"/>
      <c r="BV59" s="174"/>
      <c r="BW59" s="174"/>
      <c r="BX59" s="174"/>
      <c r="BY59" s="174"/>
      <c r="BZ59" s="174"/>
      <c r="CA59" s="174"/>
      <c r="CB59" s="174"/>
    </row>
    <row r="60" spans="1:80" ht="12.75" customHeight="1" x14ac:dyDescent="0.2">
      <c r="A60" s="1">
        <f>IF('СПИСОК КЛАССА'!I60&gt;0,1,0)</f>
        <v>0</v>
      </c>
      <c r="B60" s="333">
        <v>36</v>
      </c>
      <c r="C60" s="77" t="str">
        <f>IF(NOT(ISBLANK('СПИСОК КЛАССА'!C60)),'СПИСОК КЛАССА'!C60,"")</f>
        <v/>
      </c>
      <c r="D60" s="106" t="str">
        <f>IF(NOT(ISBLANK('СПИСОК КЛАССА'!D60)),IF($A60=1,'СПИСОК КЛАССА'!D60, "УЧЕНИК НЕ ВЫПОЛНЯЛ РАБОТУ"),"")</f>
        <v/>
      </c>
      <c r="E60" s="432" t="str">
        <f>IF($C60&lt;&gt;"",'СПИСОК КЛАССА'!I60,"")</f>
        <v/>
      </c>
      <c r="F60" s="326"/>
      <c r="G60" s="156"/>
      <c r="H60" s="156"/>
      <c r="I60" s="156"/>
      <c r="J60" s="156"/>
      <c r="K60" s="156"/>
      <c r="L60" s="156"/>
      <c r="M60" s="156"/>
      <c r="N60" s="156"/>
      <c r="O60" s="156"/>
      <c r="P60" s="156"/>
      <c r="Q60" s="156"/>
      <c r="R60" s="156"/>
      <c r="S60" s="156"/>
      <c r="T60" s="156"/>
      <c r="U60" s="156"/>
      <c r="V60" s="156"/>
      <c r="W60" s="156"/>
      <c r="X60" s="156"/>
      <c r="Y60" s="412"/>
      <c r="Z60" s="169"/>
      <c r="AA60" s="156"/>
      <c r="AB60" s="412"/>
      <c r="AC60" s="169"/>
      <c r="AD60" s="169"/>
      <c r="AE60" s="169"/>
      <c r="AF60" s="169"/>
      <c r="AG60" s="169"/>
      <c r="AH60" s="169"/>
      <c r="AI60" s="169"/>
      <c r="AJ60" s="169"/>
      <c r="AK60" s="169"/>
      <c r="AL60" s="169"/>
      <c r="AM60" s="169"/>
      <c r="AN60" s="169"/>
      <c r="AO60" s="169"/>
      <c r="AP60" s="169"/>
      <c r="AQ60" s="169"/>
      <c r="AR60" s="169"/>
      <c r="AS60" s="169"/>
      <c r="AT60" s="169"/>
      <c r="AU60" s="263"/>
      <c r="AV60" s="264"/>
      <c r="AW60" s="265"/>
      <c r="AX60" s="266"/>
      <c r="AY60" s="265"/>
      <c r="AZ60" s="266"/>
      <c r="BA60" s="267"/>
      <c r="BB60" s="268"/>
      <c r="BC60" s="174"/>
      <c r="BD60" s="174"/>
      <c r="BE60" s="174"/>
      <c r="BF60" s="174"/>
      <c r="BG60" s="174"/>
      <c r="BH60" s="174"/>
      <c r="BI60" s="174"/>
      <c r="BJ60" s="174"/>
      <c r="BK60" s="174"/>
      <c r="BL60" s="174"/>
      <c r="BM60" s="174"/>
      <c r="BN60" s="174"/>
      <c r="BO60" s="174"/>
      <c r="BP60" s="174"/>
      <c r="BQ60" s="174"/>
      <c r="BR60" s="174"/>
      <c r="BS60" s="174"/>
      <c r="BT60" s="174"/>
      <c r="BU60" s="174"/>
      <c r="BV60" s="174"/>
      <c r="BW60" s="174"/>
      <c r="BX60" s="174"/>
      <c r="BY60" s="174"/>
      <c r="BZ60" s="174"/>
      <c r="CA60" s="174"/>
      <c r="CB60" s="174"/>
    </row>
    <row r="61" spans="1:80" ht="12.75" customHeight="1" x14ac:dyDescent="0.2">
      <c r="A61" s="1">
        <f>IF('СПИСОК КЛАССА'!I61&gt;0,1,0)</f>
        <v>0</v>
      </c>
      <c r="B61" s="333">
        <v>37</v>
      </c>
      <c r="C61" s="77" t="str">
        <f>IF(NOT(ISBLANK('СПИСОК КЛАССА'!C61)),'СПИСОК КЛАССА'!C61,"")</f>
        <v/>
      </c>
      <c r="D61" s="106" t="str">
        <f>IF(NOT(ISBLANK('СПИСОК КЛАССА'!D61)),IF($A61=1,'СПИСОК КЛАССА'!D61, "УЧЕНИК НЕ ВЫПОЛНЯЛ РАБОТУ"),"")</f>
        <v/>
      </c>
      <c r="E61" s="432" t="str">
        <f>IF($C61&lt;&gt;"",'СПИСОК КЛАССА'!I61,"")</f>
        <v/>
      </c>
      <c r="F61" s="326"/>
      <c r="G61" s="156"/>
      <c r="H61" s="156"/>
      <c r="I61" s="156"/>
      <c r="J61" s="156"/>
      <c r="K61" s="156"/>
      <c r="L61" s="156"/>
      <c r="M61" s="156"/>
      <c r="N61" s="156"/>
      <c r="O61" s="156"/>
      <c r="P61" s="156"/>
      <c r="Q61" s="156"/>
      <c r="R61" s="156"/>
      <c r="S61" s="156"/>
      <c r="T61" s="156"/>
      <c r="U61" s="156"/>
      <c r="V61" s="156"/>
      <c r="W61" s="156"/>
      <c r="X61" s="156"/>
      <c r="Y61" s="412"/>
      <c r="Z61" s="169"/>
      <c r="AA61" s="156"/>
      <c r="AB61" s="412"/>
      <c r="AC61" s="169"/>
      <c r="AD61" s="169"/>
      <c r="AE61" s="169"/>
      <c r="AF61" s="169"/>
      <c r="AG61" s="169"/>
      <c r="AH61" s="169"/>
      <c r="AI61" s="169"/>
      <c r="AJ61" s="169"/>
      <c r="AK61" s="169"/>
      <c r="AL61" s="169"/>
      <c r="AM61" s="169"/>
      <c r="AN61" s="169"/>
      <c r="AO61" s="169"/>
      <c r="AP61" s="169"/>
      <c r="AQ61" s="169"/>
      <c r="AR61" s="169"/>
      <c r="AS61" s="169"/>
      <c r="AT61" s="169"/>
      <c r="AU61" s="263"/>
      <c r="AV61" s="264"/>
      <c r="AW61" s="265"/>
      <c r="AX61" s="266"/>
      <c r="AY61" s="265"/>
      <c r="AZ61" s="266"/>
      <c r="BA61" s="267"/>
      <c r="BB61" s="268"/>
      <c r="BC61" s="174"/>
      <c r="BD61" s="174"/>
      <c r="BE61" s="174"/>
      <c r="BF61" s="174"/>
      <c r="BG61" s="174"/>
      <c r="BH61" s="174"/>
      <c r="BI61" s="174"/>
      <c r="BJ61" s="174"/>
      <c r="BK61" s="174"/>
      <c r="BL61" s="174"/>
      <c r="BM61" s="174"/>
      <c r="BN61" s="174"/>
      <c r="BO61" s="174"/>
      <c r="BP61" s="174"/>
      <c r="BQ61" s="174"/>
      <c r="BR61" s="174"/>
      <c r="BS61" s="174"/>
      <c r="BT61" s="174"/>
      <c r="BU61" s="174"/>
      <c r="BV61" s="174"/>
      <c r="BW61" s="174"/>
      <c r="BX61" s="174"/>
      <c r="BY61" s="174"/>
      <c r="BZ61" s="174"/>
      <c r="CA61" s="174"/>
      <c r="CB61" s="174"/>
    </row>
    <row r="62" spans="1:80" ht="12.75" customHeight="1" x14ac:dyDescent="0.2">
      <c r="A62" s="1">
        <f>IF('СПИСОК КЛАССА'!I62&gt;0,1,0)</f>
        <v>0</v>
      </c>
      <c r="B62" s="333">
        <v>38</v>
      </c>
      <c r="C62" s="77" t="str">
        <f>IF(NOT(ISBLANK('СПИСОК КЛАССА'!C62)),'СПИСОК КЛАССА'!C62,"")</f>
        <v/>
      </c>
      <c r="D62" s="106" t="str">
        <f>IF(NOT(ISBLANK('СПИСОК КЛАССА'!D62)),IF($A62=1,'СПИСОК КЛАССА'!D62, "УЧЕНИК НЕ ВЫПОЛНЯЛ РАБОТУ"),"")</f>
        <v/>
      </c>
      <c r="E62" s="432" t="str">
        <f>IF($C62&lt;&gt;"",'СПИСОК КЛАССА'!I62,"")</f>
        <v/>
      </c>
      <c r="F62" s="326"/>
      <c r="G62" s="156"/>
      <c r="H62" s="156"/>
      <c r="I62" s="156"/>
      <c r="J62" s="156"/>
      <c r="K62" s="156"/>
      <c r="L62" s="156"/>
      <c r="M62" s="156"/>
      <c r="N62" s="156"/>
      <c r="O62" s="156"/>
      <c r="P62" s="156"/>
      <c r="Q62" s="156"/>
      <c r="R62" s="156"/>
      <c r="S62" s="156"/>
      <c r="T62" s="156"/>
      <c r="U62" s="156"/>
      <c r="V62" s="156"/>
      <c r="W62" s="156"/>
      <c r="X62" s="156"/>
      <c r="Y62" s="412"/>
      <c r="Z62" s="169"/>
      <c r="AA62" s="156"/>
      <c r="AB62" s="412"/>
      <c r="AC62" s="169"/>
      <c r="AD62" s="169"/>
      <c r="AE62" s="169"/>
      <c r="AF62" s="169"/>
      <c r="AG62" s="169"/>
      <c r="AH62" s="169"/>
      <c r="AI62" s="169"/>
      <c r="AJ62" s="169"/>
      <c r="AK62" s="169"/>
      <c r="AL62" s="169"/>
      <c r="AM62" s="169"/>
      <c r="AN62" s="169"/>
      <c r="AO62" s="169"/>
      <c r="AP62" s="169"/>
      <c r="AQ62" s="169"/>
      <c r="AR62" s="169"/>
      <c r="AS62" s="169"/>
      <c r="AT62" s="169"/>
      <c r="AU62" s="263"/>
      <c r="AV62" s="264"/>
      <c r="AW62" s="265"/>
      <c r="AX62" s="266"/>
      <c r="AY62" s="265"/>
      <c r="AZ62" s="266"/>
      <c r="BA62" s="267"/>
      <c r="BB62" s="268"/>
      <c r="BC62" s="174"/>
      <c r="BD62" s="174"/>
      <c r="BE62" s="174"/>
      <c r="BF62" s="174"/>
      <c r="BG62" s="174"/>
      <c r="BH62" s="174"/>
      <c r="BI62" s="174"/>
      <c r="BJ62" s="174"/>
      <c r="BK62" s="174"/>
      <c r="BL62" s="174"/>
      <c r="BM62" s="174"/>
      <c r="BN62" s="174"/>
      <c r="BO62" s="174"/>
      <c r="BP62" s="174"/>
      <c r="BQ62" s="174"/>
      <c r="BR62" s="174"/>
      <c r="BS62" s="174"/>
      <c r="BT62" s="174"/>
      <c r="BU62" s="174"/>
      <c r="BV62" s="174"/>
      <c r="BW62" s="174"/>
      <c r="BX62" s="174"/>
      <c r="BY62" s="174"/>
      <c r="BZ62" s="174"/>
      <c r="CA62" s="174"/>
      <c r="CB62" s="174"/>
    </row>
    <row r="63" spans="1:80" ht="12.75" customHeight="1" x14ac:dyDescent="0.2">
      <c r="A63" s="1">
        <f>IF('СПИСОК КЛАССА'!I63&gt;0,1,0)</f>
        <v>0</v>
      </c>
      <c r="B63" s="333">
        <v>39</v>
      </c>
      <c r="C63" s="77" t="str">
        <f>IF(NOT(ISBLANK('СПИСОК КЛАССА'!C63)),'СПИСОК КЛАССА'!C63,"")</f>
        <v/>
      </c>
      <c r="D63" s="106" t="str">
        <f>IF(NOT(ISBLANK('СПИСОК КЛАССА'!D63)),IF($A63=1,'СПИСОК КЛАССА'!D63, "УЧЕНИК НЕ ВЫПОЛНЯЛ РАБОТУ"),"")</f>
        <v/>
      </c>
      <c r="E63" s="432" t="str">
        <f>IF($C63&lt;&gt;"",'СПИСОК КЛАССА'!I63,"")</f>
        <v/>
      </c>
      <c r="F63" s="326"/>
      <c r="G63" s="156"/>
      <c r="H63" s="156"/>
      <c r="I63" s="156"/>
      <c r="J63" s="156"/>
      <c r="K63" s="156"/>
      <c r="L63" s="156"/>
      <c r="M63" s="156"/>
      <c r="N63" s="156"/>
      <c r="O63" s="156"/>
      <c r="P63" s="156"/>
      <c r="Q63" s="156"/>
      <c r="R63" s="156"/>
      <c r="S63" s="156"/>
      <c r="T63" s="156"/>
      <c r="U63" s="156"/>
      <c r="V63" s="156"/>
      <c r="W63" s="156"/>
      <c r="X63" s="156"/>
      <c r="Y63" s="412"/>
      <c r="Z63" s="169"/>
      <c r="AA63" s="156"/>
      <c r="AB63" s="412"/>
      <c r="AC63" s="169"/>
      <c r="AD63" s="169"/>
      <c r="AE63" s="169"/>
      <c r="AF63" s="169"/>
      <c r="AG63" s="169"/>
      <c r="AH63" s="169"/>
      <c r="AI63" s="169"/>
      <c r="AJ63" s="169"/>
      <c r="AK63" s="169"/>
      <c r="AL63" s="169"/>
      <c r="AM63" s="169"/>
      <c r="AN63" s="169"/>
      <c r="AO63" s="169"/>
      <c r="AP63" s="169"/>
      <c r="AQ63" s="169"/>
      <c r="AR63" s="169"/>
      <c r="AS63" s="169"/>
      <c r="AT63" s="169"/>
      <c r="AU63" s="263"/>
      <c r="AV63" s="264"/>
      <c r="AW63" s="265"/>
      <c r="AX63" s="266"/>
      <c r="AY63" s="265"/>
      <c r="AZ63" s="266"/>
      <c r="BA63" s="267"/>
      <c r="BB63" s="268"/>
      <c r="BC63" s="174"/>
      <c r="BD63" s="174"/>
      <c r="BE63" s="174"/>
      <c r="BF63" s="174"/>
      <c r="BG63" s="174"/>
      <c r="BH63" s="174"/>
      <c r="BI63" s="174"/>
      <c r="BJ63" s="174"/>
      <c r="BK63" s="174"/>
      <c r="BL63" s="174"/>
      <c r="BM63" s="174"/>
      <c r="BN63" s="174"/>
      <c r="BO63" s="174"/>
      <c r="BP63" s="174"/>
      <c r="BQ63" s="174"/>
      <c r="BR63" s="174"/>
      <c r="BS63" s="174"/>
      <c r="BT63" s="174"/>
      <c r="BU63" s="174"/>
      <c r="BV63" s="174"/>
      <c r="BW63" s="174"/>
      <c r="BX63" s="174"/>
      <c r="BY63" s="174"/>
      <c r="BZ63" s="174"/>
      <c r="CA63" s="174"/>
      <c r="CB63" s="174"/>
    </row>
    <row r="64" spans="1:80" ht="12.75" customHeight="1" thickBot="1" x14ac:dyDescent="0.25">
      <c r="A64" s="1">
        <f>IF('СПИСОК КЛАССА'!I64&gt;0,1,0)</f>
        <v>0</v>
      </c>
      <c r="B64" s="334">
        <v>40</v>
      </c>
      <c r="C64" s="335" t="str">
        <f>IF(NOT(ISBLANK('СПИСОК КЛАССА'!C64)),'СПИСОК КЛАССА'!C64,"")</f>
        <v/>
      </c>
      <c r="D64" s="336" t="str">
        <f>IF(NOT(ISBLANK('СПИСОК КЛАССА'!D64)),IF($A64=1,'СПИСОК КЛАССА'!D64, "УЧЕНИК НЕ ВЫПОЛНЯЛ РАБОТУ"),"")</f>
        <v/>
      </c>
      <c r="E64" s="438" t="str">
        <f>IF($C64&lt;&gt;"",'СПИСОК КЛАССА'!I64,"")</f>
        <v/>
      </c>
      <c r="F64" s="416"/>
      <c r="G64" s="327"/>
      <c r="H64" s="327"/>
      <c r="I64" s="327"/>
      <c r="J64" s="327"/>
      <c r="K64" s="327"/>
      <c r="L64" s="327"/>
      <c r="M64" s="327"/>
      <c r="N64" s="327"/>
      <c r="O64" s="327"/>
      <c r="P64" s="327"/>
      <c r="Q64" s="327"/>
      <c r="R64" s="327"/>
      <c r="S64" s="327"/>
      <c r="T64" s="327"/>
      <c r="U64" s="327"/>
      <c r="V64" s="327"/>
      <c r="W64" s="327"/>
      <c r="X64" s="327"/>
      <c r="Y64" s="435"/>
      <c r="Z64" s="500"/>
      <c r="AA64" s="327"/>
      <c r="AB64" s="435"/>
      <c r="AC64" s="169"/>
      <c r="AD64" s="169"/>
      <c r="AE64" s="169"/>
      <c r="AF64" s="169"/>
      <c r="AG64" s="169"/>
      <c r="AH64" s="169"/>
      <c r="AI64" s="169"/>
      <c r="AJ64" s="169"/>
      <c r="AK64" s="169"/>
      <c r="AL64" s="169"/>
      <c r="AM64" s="169"/>
      <c r="AN64" s="169"/>
      <c r="AO64" s="169"/>
      <c r="AP64" s="169"/>
      <c r="AQ64" s="169"/>
      <c r="AR64" s="169"/>
      <c r="AS64" s="169"/>
      <c r="AT64" s="169"/>
      <c r="AU64" s="263"/>
      <c r="AV64" s="264"/>
      <c r="AW64" s="265"/>
      <c r="AX64" s="266"/>
      <c r="AY64" s="265"/>
      <c r="AZ64" s="266"/>
      <c r="BA64" s="267"/>
      <c r="BB64" s="268"/>
      <c r="BC64" s="174"/>
      <c r="BD64" s="174"/>
      <c r="BE64" s="174"/>
      <c r="BF64" s="174"/>
      <c r="BG64" s="174"/>
      <c r="BH64" s="174"/>
      <c r="BI64" s="174"/>
      <c r="BJ64" s="174"/>
      <c r="BK64" s="174"/>
      <c r="BL64" s="174"/>
      <c r="BM64" s="174"/>
      <c r="BN64" s="174"/>
      <c r="BO64" s="174"/>
      <c r="BP64" s="174"/>
      <c r="BQ64" s="174"/>
      <c r="BR64" s="174"/>
      <c r="BS64" s="174"/>
      <c r="BT64" s="174"/>
      <c r="BU64" s="174"/>
      <c r="BV64" s="174"/>
      <c r="BW64" s="174"/>
      <c r="BX64" s="174"/>
      <c r="BY64" s="174"/>
      <c r="BZ64" s="174"/>
      <c r="CA64" s="174"/>
      <c r="CB64" s="174"/>
    </row>
    <row r="65" spans="1:82" x14ac:dyDescent="0.2">
      <c r="A65" s="56"/>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269"/>
      <c r="AV65" s="269"/>
      <c r="AW65" s="269"/>
      <c r="AX65" s="269"/>
      <c r="AY65" s="269"/>
      <c r="AZ65" s="269"/>
      <c r="BA65" s="269"/>
      <c r="BB65" s="171"/>
      <c r="BC65" s="80"/>
      <c r="BD65" s="80"/>
      <c r="BE65" s="171"/>
      <c r="BF65" s="171"/>
      <c r="BG65" s="171"/>
      <c r="BH65" s="171"/>
      <c r="BI65" s="171"/>
      <c r="BJ65" s="171"/>
      <c r="BK65" s="171"/>
      <c r="BL65" s="171"/>
      <c r="BM65" s="171"/>
      <c r="BN65" s="171"/>
      <c r="BO65" s="171"/>
      <c r="BP65" s="171"/>
      <c r="BQ65" s="171"/>
      <c r="BR65" s="171"/>
      <c r="BS65" s="171"/>
      <c r="BT65" s="171"/>
      <c r="BU65" s="171"/>
      <c r="BV65" s="171"/>
      <c r="BW65" s="171"/>
      <c r="BX65" s="171"/>
      <c r="BY65" s="171"/>
      <c r="BZ65" s="171"/>
      <c r="CA65" s="171"/>
      <c r="CB65" s="171"/>
      <c r="CC65" s="171"/>
      <c r="CD65" s="171"/>
    </row>
    <row r="66" spans="1:82" x14ac:dyDescent="0.2">
      <c r="A66" s="56"/>
      <c r="B66" s="5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269"/>
      <c r="AV66" s="269"/>
      <c r="AW66" s="269"/>
      <c r="AX66" s="269"/>
      <c r="AY66" s="269"/>
      <c r="AZ66" s="269"/>
      <c r="BA66" s="269"/>
      <c r="BB66" s="171"/>
      <c r="BC66" s="80"/>
      <c r="BD66" s="80"/>
      <c r="BE66" s="171"/>
      <c r="BF66" s="171"/>
      <c r="BG66" s="171"/>
      <c r="BH66" s="171"/>
      <c r="BI66" s="171"/>
      <c r="BJ66" s="171"/>
      <c r="BK66" s="171"/>
      <c r="BL66" s="171"/>
      <c r="BM66" s="171"/>
      <c r="BN66" s="171"/>
      <c r="BO66" s="171"/>
      <c r="BP66" s="171"/>
      <c r="BQ66" s="171"/>
      <c r="BR66" s="171"/>
      <c r="BS66" s="171"/>
      <c r="BT66" s="171"/>
      <c r="BU66" s="171"/>
      <c r="BV66" s="171"/>
      <c r="BW66" s="171"/>
      <c r="BX66" s="171"/>
      <c r="BY66" s="171"/>
      <c r="BZ66" s="171"/>
      <c r="CA66" s="171"/>
      <c r="CB66" s="171"/>
      <c r="CC66" s="171"/>
      <c r="CD66" s="171"/>
    </row>
    <row r="67" spans="1:82" x14ac:dyDescent="0.2">
      <c r="A67" s="56"/>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171"/>
      <c r="BC67" s="80"/>
      <c r="BD67" s="80"/>
      <c r="BE67" s="171"/>
      <c r="BF67" s="171"/>
      <c r="BG67" s="171"/>
      <c r="BH67" s="171"/>
      <c r="BI67" s="171"/>
      <c r="BJ67" s="171"/>
      <c r="BK67" s="171"/>
      <c r="BL67" s="171"/>
      <c r="BM67" s="171"/>
      <c r="BN67" s="171"/>
      <c r="BO67" s="171"/>
      <c r="BP67" s="171"/>
      <c r="BQ67" s="171"/>
      <c r="BR67" s="171"/>
      <c r="BS67" s="171"/>
      <c r="BT67" s="171"/>
      <c r="BU67" s="171"/>
      <c r="BV67" s="171"/>
      <c r="BW67" s="171"/>
      <c r="BX67" s="171"/>
      <c r="BY67" s="171"/>
      <c r="BZ67" s="171"/>
      <c r="CA67" s="171"/>
      <c r="CB67" s="171"/>
      <c r="CC67" s="171"/>
      <c r="CD67" s="171"/>
    </row>
    <row r="68" spans="1:82" x14ac:dyDescent="0.2">
      <c r="A68" s="56"/>
      <c r="B68" s="56"/>
      <c r="C68" s="56"/>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171"/>
      <c r="BC68" s="80"/>
      <c r="BD68" s="80"/>
      <c r="BE68" s="171"/>
      <c r="BF68" s="171"/>
      <c r="BG68" s="171"/>
      <c r="BH68" s="171"/>
      <c r="BI68" s="171"/>
      <c r="BJ68" s="171"/>
      <c r="BK68" s="171"/>
      <c r="BL68" s="171"/>
      <c r="BM68" s="171"/>
      <c r="BN68" s="171"/>
      <c r="BO68" s="171"/>
      <c r="BP68" s="171"/>
      <c r="BQ68" s="171"/>
      <c r="BR68" s="171"/>
      <c r="BS68" s="171"/>
      <c r="BT68" s="171"/>
      <c r="BU68" s="171"/>
      <c r="BV68" s="171"/>
      <c r="BW68" s="171"/>
      <c r="BX68" s="171"/>
      <c r="BY68" s="171"/>
      <c r="BZ68" s="171"/>
      <c r="CA68" s="171"/>
      <c r="CB68" s="171"/>
      <c r="CC68" s="171"/>
      <c r="CD68" s="171"/>
    </row>
    <row r="69" spans="1:82" x14ac:dyDescent="0.2">
      <c r="A69" s="56"/>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c r="BA69" s="56"/>
      <c r="BB69" s="171"/>
      <c r="BC69" s="80"/>
      <c r="BD69" s="80"/>
      <c r="BE69" s="171"/>
      <c r="BF69" s="171"/>
      <c r="BG69" s="171"/>
      <c r="BH69" s="171"/>
      <c r="BI69" s="171"/>
      <c r="BJ69" s="171"/>
      <c r="BK69" s="171"/>
      <c r="BL69" s="171"/>
      <c r="BM69" s="171"/>
      <c r="BN69" s="171"/>
      <c r="BO69" s="171"/>
      <c r="BP69" s="171"/>
      <c r="BQ69" s="171"/>
      <c r="BR69" s="171"/>
      <c r="BS69" s="171"/>
      <c r="BT69" s="171"/>
      <c r="BU69" s="171"/>
      <c r="BV69" s="171"/>
      <c r="BW69" s="171"/>
      <c r="BX69" s="171"/>
      <c r="BY69" s="171"/>
      <c r="BZ69" s="171"/>
      <c r="CA69" s="171"/>
      <c r="CB69" s="171"/>
      <c r="CC69" s="171"/>
      <c r="CD69" s="171"/>
    </row>
    <row r="70" spans="1:82" x14ac:dyDescent="0.2">
      <c r="A70" s="56"/>
      <c r="B70" s="56"/>
      <c r="C70" s="56"/>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171"/>
      <c r="BC70" s="80"/>
      <c r="BD70" s="80"/>
      <c r="BE70" s="171"/>
      <c r="BF70" s="171"/>
      <c r="BG70" s="171"/>
      <c r="BH70" s="171"/>
      <c r="BI70" s="171"/>
      <c r="BJ70" s="171"/>
      <c r="BK70" s="171"/>
      <c r="BL70" s="171"/>
      <c r="BM70" s="171"/>
      <c r="BN70" s="171"/>
      <c r="BO70" s="171"/>
      <c r="BP70" s="171"/>
      <c r="BQ70" s="171"/>
      <c r="BR70" s="171"/>
      <c r="BS70" s="171"/>
      <c r="BT70" s="171"/>
      <c r="BU70" s="171"/>
      <c r="BV70" s="171"/>
      <c r="BW70" s="171"/>
      <c r="BX70" s="171"/>
      <c r="BY70" s="171"/>
      <c r="BZ70" s="171"/>
      <c r="CA70" s="171"/>
      <c r="CB70" s="171"/>
      <c r="CC70" s="171"/>
      <c r="CD70" s="171"/>
    </row>
    <row r="71" spans="1:82" x14ac:dyDescent="0.2">
      <c r="A71" s="56"/>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171"/>
      <c r="BC71" s="80"/>
      <c r="BD71" s="80"/>
      <c r="BE71" s="171"/>
      <c r="BF71" s="171"/>
      <c r="BG71" s="171"/>
      <c r="BH71" s="171"/>
      <c r="BI71" s="171"/>
      <c r="BJ71" s="171"/>
      <c r="BK71" s="171"/>
      <c r="BL71" s="171"/>
      <c r="BM71" s="171"/>
      <c r="BN71" s="171"/>
      <c r="BO71" s="171"/>
      <c r="BP71" s="171"/>
      <c r="BQ71" s="171"/>
      <c r="BR71" s="171"/>
      <c r="BS71" s="171"/>
      <c r="BT71" s="171"/>
      <c r="BU71" s="171"/>
      <c r="BV71" s="171"/>
      <c r="BW71" s="171"/>
      <c r="BX71" s="171"/>
      <c r="BY71" s="171"/>
      <c r="BZ71" s="171"/>
      <c r="CA71" s="171"/>
      <c r="CB71" s="171"/>
      <c r="CC71" s="171"/>
      <c r="CD71" s="171"/>
    </row>
    <row r="72" spans="1:82" x14ac:dyDescent="0.2">
      <c r="A72" s="56"/>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171"/>
      <c r="BC72" s="80"/>
      <c r="BD72" s="80"/>
      <c r="BE72" s="171"/>
      <c r="BF72" s="171"/>
      <c r="BG72" s="171"/>
      <c r="BH72" s="171"/>
      <c r="BI72" s="171"/>
      <c r="BJ72" s="171"/>
      <c r="BK72" s="171"/>
      <c r="BL72" s="171"/>
      <c r="BM72" s="171"/>
      <c r="BN72" s="171"/>
      <c r="BO72" s="171"/>
      <c r="BP72" s="171"/>
      <c r="BQ72" s="171"/>
      <c r="BR72" s="171"/>
      <c r="BS72" s="171"/>
      <c r="BT72" s="171"/>
      <c r="BU72" s="171"/>
      <c r="BV72" s="171"/>
      <c r="BW72" s="171"/>
      <c r="BX72" s="171"/>
      <c r="BY72" s="171"/>
      <c r="BZ72" s="171"/>
      <c r="CA72" s="171"/>
      <c r="CB72" s="171"/>
      <c r="CC72" s="171"/>
      <c r="CD72" s="171"/>
    </row>
    <row r="73" spans="1:82" x14ac:dyDescent="0.2">
      <c r="A73" s="56"/>
      <c r="B73" s="56"/>
      <c r="C73" s="56"/>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171"/>
      <c r="BC73" s="80"/>
      <c r="BD73" s="80"/>
      <c r="BE73" s="171"/>
      <c r="BF73" s="171"/>
      <c r="BG73" s="171"/>
      <c r="BH73" s="171"/>
      <c r="BI73" s="171"/>
      <c r="BJ73" s="171"/>
      <c r="BK73" s="171"/>
      <c r="BL73" s="171"/>
      <c r="BM73" s="171"/>
      <c r="BN73" s="171"/>
      <c r="BO73" s="171"/>
      <c r="BP73" s="171"/>
      <c r="BQ73" s="171"/>
      <c r="BR73" s="171"/>
      <c r="BS73" s="171"/>
      <c r="BT73" s="171"/>
      <c r="BU73" s="171"/>
      <c r="BV73" s="171"/>
      <c r="BW73" s="171"/>
      <c r="BX73" s="171"/>
      <c r="BY73" s="171"/>
      <c r="BZ73" s="171"/>
      <c r="CA73" s="171"/>
      <c r="CB73" s="171"/>
      <c r="CC73" s="171"/>
      <c r="CD73" s="171"/>
    </row>
    <row r="74" spans="1:82" x14ac:dyDescent="0.2">
      <c r="A74" s="56"/>
      <c r="B74" s="56"/>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171"/>
      <c r="BC74" s="80"/>
      <c r="BD74" s="80"/>
      <c r="BE74" s="171"/>
      <c r="BF74" s="171"/>
      <c r="BG74" s="171"/>
      <c r="BH74" s="171"/>
      <c r="BI74" s="171"/>
      <c r="BJ74" s="171"/>
      <c r="BK74" s="171"/>
      <c r="BL74" s="171"/>
      <c r="BM74" s="171"/>
      <c r="BN74" s="171"/>
      <c r="BO74" s="171"/>
      <c r="BP74" s="171"/>
      <c r="BQ74" s="171"/>
      <c r="BR74" s="171"/>
      <c r="BS74" s="171"/>
      <c r="BT74" s="171"/>
      <c r="BU74" s="171"/>
      <c r="BV74" s="171"/>
      <c r="BW74" s="171"/>
      <c r="BX74" s="171"/>
      <c r="BY74" s="171"/>
      <c r="BZ74" s="171"/>
      <c r="CA74" s="171"/>
      <c r="CB74" s="171"/>
      <c r="CC74" s="171"/>
      <c r="CD74" s="171"/>
    </row>
    <row r="75" spans="1:82" x14ac:dyDescent="0.2">
      <c r="A75" s="56"/>
      <c r="B75" s="56"/>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171"/>
      <c r="BC75" s="80"/>
      <c r="BD75" s="80"/>
      <c r="BE75" s="171"/>
      <c r="BF75" s="171"/>
      <c r="BG75" s="171"/>
      <c r="BH75" s="171"/>
      <c r="BI75" s="171"/>
      <c r="BJ75" s="171"/>
      <c r="BK75" s="171"/>
      <c r="BL75" s="171"/>
      <c r="BM75" s="171"/>
      <c r="BN75" s="171"/>
      <c r="BO75" s="171"/>
      <c r="BP75" s="171"/>
      <c r="BQ75" s="171"/>
      <c r="BR75" s="171"/>
      <c r="BS75" s="171"/>
      <c r="BT75" s="171"/>
      <c r="BU75" s="171"/>
      <c r="BV75" s="171"/>
      <c r="BW75" s="171"/>
      <c r="BX75" s="171"/>
      <c r="BY75" s="171"/>
      <c r="BZ75" s="171"/>
      <c r="CA75" s="171"/>
      <c r="CB75" s="171"/>
      <c r="CC75" s="171"/>
      <c r="CD75" s="171"/>
    </row>
    <row r="76" spans="1:82" x14ac:dyDescent="0.2">
      <c r="A76" s="56"/>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171"/>
      <c r="BC76" s="80"/>
      <c r="BD76" s="80"/>
      <c r="BE76" s="171"/>
      <c r="BF76" s="171"/>
      <c r="BG76" s="171"/>
      <c r="BH76" s="171"/>
      <c r="BI76" s="171"/>
      <c r="BJ76" s="171"/>
      <c r="BK76" s="171"/>
      <c r="BL76" s="171"/>
      <c r="BM76" s="171"/>
      <c r="BN76" s="171"/>
      <c r="BO76" s="171"/>
      <c r="BP76" s="171"/>
      <c r="BQ76" s="171"/>
      <c r="BR76" s="171"/>
      <c r="BS76" s="171"/>
      <c r="BT76" s="171"/>
      <c r="BU76" s="171"/>
      <c r="BV76" s="171"/>
      <c r="BW76" s="171"/>
      <c r="BX76" s="171"/>
      <c r="BY76" s="171"/>
      <c r="BZ76" s="171"/>
      <c r="CA76" s="171"/>
      <c r="CB76" s="171"/>
      <c r="CC76" s="171"/>
      <c r="CD76" s="171"/>
    </row>
    <row r="77" spans="1:82" x14ac:dyDescent="0.2">
      <c r="A77" s="56"/>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171"/>
      <c r="BC77" s="80"/>
      <c r="BD77" s="80"/>
      <c r="BE77" s="171"/>
      <c r="BF77" s="171"/>
      <c r="BG77" s="171"/>
      <c r="BH77" s="171"/>
      <c r="BI77" s="171"/>
      <c r="BJ77" s="171"/>
      <c r="BK77" s="171"/>
      <c r="BL77" s="171"/>
      <c r="BM77" s="171"/>
      <c r="BN77" s="171"/>
      <c r="BO77" s="171"/>
      <c r="BP77" s="171"/>
      <c r="BQ77" s="171"/>
      <c r="BR77" s="171"/>
      <c r="BS77" s="171"/>
      <c r="BT77" s="171"/>
      <c r="BU77" s="171"/>
      <c r="BV77" s="171"/>
      <c r="BW77" s="171"/>
      <c r="BX77" s="171"/>
      <c r="BY77" s="171"/>
      <c r="BZ77" s="171"/>
      <c r="CA77" s="171"/>
      <c r="CB77" s="171"/>
      <c r="CC77" s="171"/>
      <c r="CD77" s="171"/>
    </row>
    <row r="78" spans="1:82" x14ac:dyDescent="0.2">
      <c r="A78" s="56"/>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171"/>
      <c r="BC78" s="80"/>
      <c r="BD78" s="80"/>
      <c r="BE78" s="171"/>
      <c r="BF78" s="171"/>
      <c r="BG78" s="171"/>
      <c r="BH78" s="171"/>
      <c r="BI78" s="171"/>
      <c r="BJ78" s="171"/>
      <c r="BK78" s="171"/>
      <c r="BL78" s="171"/>
      <c r="BM78" s="171"/>
      <c r="BN78" s="171"/>
      <c r="BO78" s="171"/>
      <c r="BP78" s="171"/>
      <c r="BQ78" s="171"/>
      <c r="BR78" s="171"/>
      <c r="BS78" s="171"/>
      <c r="BT78" s="171"/>
      <c r="BU78" s="171"/>
      <c r="BV78" s="171"/>
      <c r="BW78" s="171"/>
      <c r="BX78" s="171"/>
      <c r="BY78" s="171"/>
      <c r="BZ78" s="171"/>
      <c r="CA78" s="171"/>
      <c r="CB78" s="171"/>
      <c r="CC78" s="171"/>
      <c r="CD78" s="171"/>
    </row>
    <row r="79" spans="1:82" x14ac:dyDescent="0.2">
      <c r="A79" s="56"/>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171"/>
      <c r="BC79" s="80"/>
      <c r="BD79" s="80"/>
      <c r="BE79" s="171"/>
      <c r="BF79" s="171"/>
      <c r="BG79" s="171"/>
      <c r="BH79" s="171"/>
      <c r="BI79" s="171"/>
      <c r="BJ79" s="171"/>
      <c r="BK79" s="171"/>
      <c r="BL79" s="171"/>
      <c r="BM79" s="171"/>
      <c r="BN79" s="171"/>
      <c r="BO79" s="171"/>
      <c r="BP79" s="171"/>
      <c r="BQ79" s="171"/>
      <c r="BR79" s="171"/>
      <c r="BS79" s="171"/>
      <c r="BT79" s="171"/>
      <c r="BU79" s="171"/>
      <c r="BV79" s="171"/>
      <c r="BW79" s="171"/>
      <c r="BX79" s="171"/>
      <c r="BY79" s="171"/>
      <c r="BZ79" s="171"/>
      <c r="CA79" s="171"/>
      <c r="CB79" s="171"/>
      <c r="CC79" s="171"/>
      <c r="CD79" s="171"/>
    </row>
    <row r="80" spans="1:82" x14ac:dyDescent="0.2">
      <c r="A80" s="56"/>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171"/>
      <c r="BC80" s="80"/>
      <c r="BD80" s="80"/>
      <c r="BE80" s="171"/>
      <c r="BF80" s="171"/>
      <c r="BG80" s="171"/>
      <c r="BH80" s="171"/>
      <c r="BI80" s="171"/>
      <c r="BJ80" s="171"/>
      <c r="BK80" s="171"/>
      <c r="BL80" s="171"/>
      <c r="BM80" s="171"/>
      <c r="BN80" s="171"/>
      <c r="BO80" s="171"/>
      <c r="BP80" s="171"/>
      <c r="BQ80" s="171"/>
      <c r="BR80" s="171"/>
      <c r="BS80" s="171"/>
      <c r="BT80" s="171"/>
      <c r="BU80" s="171"/>
      <c r="BV80" s="171"/>
      <c r="BW80" s="171"/>
      <c r="BX80" s="171"/>
      <c r="BY80" s="171"/>
      <c r="BZ80" s="171"/>
      <c r="CA80" s="171"/>
      <c r="CB80" s="171"/>
      <c r="CC80" s="171"/>
      <c r="CD80" s="171"/>
    </row>
    <row r="81" spans="1:82" x14ac:dyDescent="0.2">
      <c r="A81" s="56"/>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171"/>
      <c r="BC81" s="80"/>
      <c r="BD81" s="80"/>
      <c r="BE81" s="171"/>
      <c r="BF81" s="171"/>
      <c r="BG81" s="171"/>
      <c r="BH81" s="171"/>
      <c r="BI81" s="171"/>
      <c r="BJ81" s="171"/>
      <c r="BK81" s="171"/>
      <c r="BL81" s="171"/>
      <c r="BM81" s="171"/>
      <c r="BN81" s="171"/>
      <c r="BO81" s="171"/>
      <c r="BP81" s="171"/>
      <c r="BQ81" s="171"/>
      <c r="BR81" s="171"/>
      <c r="BS81" s="171"/>
      <c r="BT81" s="171"/>
      <c r="BU81" s="171"/>
      <c r="BV81" s="171"/>
      <c r="BW81" s="171"/>
      <c r="BX81" s="171"/>
      <c r="BY81" s="171"/>
      <c r="BZ81" s="171"/>
      <c r="CA81" s="171"/>
      <c r="CB81" s="171"/>
      <c r="CC81" s="171"/>
      <c r="CD81" s="171"/>
    </row>
    <row r="82" spans="1:82" x14ac:dyDescent="0.2">
      <c r="A82" s="56"/>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171"/>
      <c r="BC82" s="80"/>
      <c r="BD82" s="80"/>
      <c r="BE82" s="171"/>
      <c r="BF82" s="171"/>
      <c r="BG82" s="171"/>
      <c r="BH82" s="171"/>
      <c r="BI82" s="171"/>
      <c r="BJ82" s="171"/>
      <c r="BK82" s="171"/>
      <c r="BL82" s="171"/>
      <c r="BM82" s="171"/>
      <c r="BN82" s="171"/>
      <c r="BO82" s="171"/>
      <c r="BP82" s="171"/>
      <c r="BQ82" s="171"/>
      <c r="BR82" s="171"/>
      <c r="BS82" s="171"/>
      <c r="BT82" s="171"/>
      <c r="BU82" s="171"/>
      <c r="BV82" s="171"/>
      <c r="BW82" s="171"/>
      <c r="BX82" s="171"/>
      <c r="BY82" s="171"/>
      <c r="BZ82" s="171"/>
      <c r="CA82" s="171"/>
      <c r="CB82" s="171"/>
      <c r="CC82" s="171"/>
      <c r="CD82" s="171"/>
    </row>
    <row r="83" spans="1:82" x14ac:dyDescent="0.2">
      <c r="A83" s="56"/>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c r="BA83" s="56"/>
      <c r="BB83" s="171"/>
      <c r="BC83" s="80"/>
      <c r="BD83" s="80"/>
      <c r="BE83" s="171"/>
      <c r="BF83" s="171"/>
      <c r="BG83" s="171"/>
      <c r="BH83" s="171"/>
      <c r="BI83" s="171"/>
      <c r="BJ83" s="171"/>
      <c r="BK83" s="171"/>
      <c r="BL83" s="171"/>
      <c r="BM83" s="171"/>
      <c r="BN83" s="171"/>
      <c r="BO83" s="171"/>
      <c r="BP83" s="171"/>
      <c r="BQ83" s="171"/>
      <c r="BR83" s="171"/>
      <c r="BS83" s="171"/>
      <c r="BT83" s="171"/>
      <c r="BU83" s="171"/>
      <c r="BV83" s="171"/>
      <c r="BW83" s="171"/>
      <c r="BX83" s="171"/>
      <c r="BY83" s="171"/>
      <c r="BZ83" s="171"/>
      <c r="CA83" s="171"/>
      <c r="CB83" s="171"/>
      <c r="CC83" s="171"/>
      <c r="CD83" s="171"/>
    </row>
    <row r="84" spans="1:82" x14ac:dyDescent="0.2">
      <c r="A84" s="56"/>
      <c r="B84" s="56"/>
      <c r="C84" s="56"/>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c r="AX84" s="56"/>
      <c r="AY84" s="56"/>
      <c r="AZ84" s="56"/>
      <c r="BA84" s="56"/>
      <c r="BB84" s="171"/>
      <c r="BC84" s="80"/>
      <c r="BD84" s="80"/>
      <c r="BE84" s="171"/>
      <c r="BF84" s="171"/>
      <c r="BG84" s="171"/>
      <c r="BH84" s="171"/>
      <c r="BI84" s="171"/>
      <c r="BJ84" s="171"/>
      <c r="BK84" s="171"/>
      <c r="BL84" s="171"/>
      <c r="BM84" s="171"/>
      <c r="BN84" s="171"/>
      <c r="BO84" s="171"/>
      <c r="BP84" s="171"/>
      <c r="BQ84" s="171"/>
      <c r="BR84" s="171"/>
      <c r="BS84" s="171"/>
      <c r="BT84" s="171"/>
      <c r="BU84" s="171"/>
      <c r="BV84" s="171"/>
      <c r="BW84" s="171"/>
      <c r="BX84" s="171"/>
      <c r="BY84" s="171"/>
      <c r="BZ84" s="171"/>
      <c r="CA84" s="171"/>
      <c r="CB84" s="171"/>
      <c r="CC84" s="171"/>
      <c r="CD84" s="171"/>
    </row>
    <row r="85" spans="1:82" x14ac:dyDescent="0.2">
      <c r="A85" s="56"/>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6"/>
      <c r="AL85" s="56"/>
      <c r="AM85" s="56"/>
      <c r="AN85" s="56"/>
      <c r="AO85" s="56"/>
      <c r="AP85" s="56"/>
      <c r="AQ85" s="56"/>
      <c r="AR85" s="56"/>
      <c r="AS85" s="56"/>
      <c r="AT85" s="56"/>
      <c r="AU85" s="56"/>
      <c r="AV85" s="56"/>
      <c r="AW85" s="56"/>
      <c r="AX85" s="56"/>
      <c r="AY85" s="56"/>
      <c r="AZ85" s="56"/>
      <c r="BA85" s="56"/>
      <c r="BB85" s="171"/>
      <c r="BC85" s="80"/>
      <c r="BD85" s="80"/>
      <c r="BE85" s="171"/>
      <c r="BF85" s="171"/>
      <c r="BG85" s="171"/>
      <c r="BH85" s="171"/>
      <c r="BI85" s="171"/>
      <c r="BJ85" s="171"/>
      <c r="BK85" s="171"/>
      <c r="BL85" s="171"/>
      <c r="BM85" s="171"/>
      <c r="BN85" s="171"/>
      <c r="BO85" s="171"/>
      <c r="BP85" s="171"/>
      <c r="BQ85" s="171"/>
      <c r="BR85" s="171"/>
      <c r="BS85" s="171"/>
      <c r="BT85" s="171"/>
      <c r="BU85" s="171"/>
      <c r="BV85" s="171"/>
      <c r="BW85" s="171"/>
      <c r="BX85" s="171"/>
      <c r="BY85" s="171"/>
      <c r="BZ85" s="171"/>
      <c r="CA85" s="171"/>
      <c r="CB85" s="171"/>
      <c r="CC85" s="171"/>
      <c r="CD85" s="171"/>
    </row>
    <row r="86" spans="1:82" x14ac:dyDescent="0.2">
      <c r="A86" s="56"/>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c r="AX86" s="56"/>
      <c r="AY86" s="56"/>
      <c r="AZ86" s="56"/>
      <c r="BA86" s="56"/>
      <c r="BB86" s="171"/>
      <c r="BC86" s="80"/>
      <c r="BD86" s="80"/>
      <c r="BE86" s="171"/>
      <c r="BF86" s="171"/>
      <c r="BG86" s="171"/>
      <c r="BH86" s="171"/>
      <c r="BI86" s="171"/>
      <c r="BJ86" s="171"/>
      <c r="BK86" s="171"/>
      <c r="BL86" s="171"/>
      <c r="BM86" s="171"/>
      <c r="BN86" s="171"/>
      <c r="BO86" s="171"/>
      <c r="BP86" s="171"/>
      <c r="BQ86" s="171"/>
      <c r="BR86" s="171"/>
      <c r="BS86" s="171"/>
      <c r="BT86" s="171"/>
      <c r="BU86" s="171"/>
      <c r="BV86" s="171"/>
      <c r="BW86" s="171"/>
      <c r="BX86" s="171"/>
      <c r="BY86" s="171"/>
      <c r="BZ86" s="171"/>
      <c r="CA86" s="171"/>
      <c r="CB86" s="171"/>
      <c r="CC86" s="171"/>
      <c r="CD86" s="171"/>
    </row>
    <row r="87" spans="1:82" x14ac:dyDescent="0.2">
      <c r="A87" s="56"/>
      <c r="B87" s="56"/>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c r="AX87" s="56"/>
      <c r="AY87" s="56"/>
      <c r="AZ87" s="56"/>
      <c r="BA87" s="56"/>
      <c r="BB87" s="171"/>
      <c r="BC87" s="80"/>
      <c r="BD87" s="80"/>
      <c r="BE87" s="171"/>
      <c r="BF87" s="171"/>
      <c r="BG87" s="171"/>
      <c r="BH87" s="171"/>
      <c r="BI87" s="171"/>
      <c r="BJ87" s="171"/>
      <c r="BK87" s="171"/>
      <c r="BL87" s="171"/>
      <c r="BM87" s="171"/>
      <c r="BN87" s="171"/>
      <c r="BO87" s="171"/>
      <c r="BP87" s="171"/>
      <c r="BQ87" s="171"/>
      <c r="BR87" s="171"/>
      <c r="BS87" s="171"/>
      <c r="BT87" s="171"/>
      <c r="BU87" s="171"/>
      <c r="BV87" s="171"/>
      <c r="BW87" s="171"/>
      <c r="BX87" s="171"/>
      <c r="BY87" s="171"/>
      <c r="BZ87" s="171"/>
      <c r="CA87" s="171"/>
      <c r="CB87" s="171"/>
      <c r="CC87" s="171"/>
      <c r="CD87" s="171"/>
    </row>
    <row r="88" spans="1:82" x14ac:dyDescent="0.2">
      <c r="A88" s="56"/>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c r="AX88" s="56"/>
      <c r="AY88" s="56"/>
      <c r="AZ88" s="56"/>
      <c r="BA88" s="56"/>
      <c r="BB88" s="171"/>
      <c r="BC88" s="80"/>
      <c r="BD88" s="80"/>
      <c r="BE88" s="171"/>
      <c r="BF88" s="171"/>
      <c r="BG88" s="171"/>
      <c r="BH88" s="171"/>
      <c r="BI88" s="171"/>
      <c r="BJ88" s="171"/>
      <c r="BK88" s="171"/>
      <c r="BL88" s="171"/>
      <c r="BM88" s="171"/>
      <c r="BN88" s="171"/>
      <c r="BO88" s="171"/>
      <c r="BP88" s="171"/>
      <c r="BQ88" s="171"/>
      <c r="BR88" s="171"/>
      <c r="BS88" s="171"/>
      <c r="BT88" s="171"/>
      <c r="BU88" s="171"/>
      <c r="BV88" s="171"/>
      <c r="BW88" s="171"/>
      <c r="BX88" s="171"/>
      <c r="BY88" s="171"/>
      <c r="BZ88" s="171"/>
      <c r="CA88" s="171"/>
      <c r="CB88" s="171"/>
      <c r="CC88" s="171"/>
      <c r="CD88" s="171"/>
    </row>
    <row r="89" spans="1:82" x14ac:dyDescent="0.2">
      <c r="A89" s="56"/>
      <c r="B89" s="56"/>
      <c r="C89" s="56"/>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6"/>
      <c r="AL89" s="56"/>
      <c r="AM89" s="56"/>
      <c r="AN89" s="56"/>
      <c r="AO89" s="56"/>
      <c r="AP89" s="56"/>
      <c r="AQ89" s="56"/>
      <c r="AR89" s="56"/>
      <c r="AS89" s="56"/>
      <c r="AT89" s="56"/>
      <c r="AU89" s="56"/>
      <c r="AV89" s="56"/>
      <c r="AW89" s="56"/>
      <c r="AX89" s="56"/>
      <c r="AY89" s="56"/>
      <c r="AZ89" s="56"/>
      <c r="BA89" s="56"/>
      <c r="BB89" s="171"/>
      <c r="BC89" s="80"/>
      <c r="BD89" s="80"/>
      <c r="BE89" s="171"/>
      <c r="BF89" s="171"/>
      <c r="BG89" s="171"/>
      <c r="BH89" s="171"/>
      <c r="BI89" s="171"/>
      <c r="BJ89" s="171"/>
      <c r="BK89" s="171"/>
      <c r="BL89" s="171"/>
      <c r="BM89" s="171"/>
      <c r="BN89" s="171"/>
      <c r="BO89" s="171"/>
      <c r="BP89" s="171"/>
      <c r="BQ89" s="171"/>
      <c r="BR89" s="171"/>
      <c r="BS89" s="171"/>
      <c r="BT89" s="171"/>
      <c r="BU89" s="171"/>
      <c r="BV89" s="171"/>
      <c r="BW89" s="171"/>
      <c r="BX89" s="171"/>
      <c r="BY89" s="171"/>
      <c r="BZ89" s="171"/>
      <c r="CA89" s="171"/>
      <c r="CB89" s="171"/>
      <c r="CC89" s="171"/>
      <c r="CD89" s="171"/>
    </row>
    <row r="90" spans="1:82" x14ac:dyDescent="0.2">
      <c r="A90" s="56"/>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6"/>
      <c r="AL90" s="56"/>
      <c r="AM90" s="56"/>
      <c r="AN90" s="56"/>
      <c r="AO90" s="56"/>
      <c r="AP90" s="56"/>
      <c r="AQ90" s="56"/>
      <c r="AR90" s="56"/>
      <c r="AS90" s="56"/>
      <c r="AT90" s="56"/>
      <c r="AU90" s="56"/>
      <c r="AV90" s="56"/>
      <c r="AW90" s="56"/>
      <c r="AX90" s="56"/>
      <c r="AY90" s="56"/>
      <c r="AZ90" s="56"/>
      <c r="BA90" s="56"/>
      <c r="BB90" s="171"/>
      <c r="BC90" s="80"/>
      <c r="BD90" s="80"/>
      <c r="BE90" s="171"/>
      <c r="BF90" s="171"/>
      <c r="BG90" s="171"/>
      <c r="BH90" s="171"/>
      <c r="BI90" s="171"/>
      <c r="BJ90" s="171"/>
      <c r="BK90" s="171"/>
      <c r="BL90" s="171"/>
      <c r="BM90" s="171"/>
      <c r="BN90" s="171"/>
      <c r="BO90" s="171"/>
      <c r="BP90" s="171"/>
      <c r="BQ90" s="171"/>
      <c r="BR90" s="171"/>
      <c r="BS90" s="171"/>
      <c r="BT90" s="171"/>
      <c r="BU90" s="171"/>
      <c r="BV90" s="171"/>
      <c r="BW90" s="171"/>
      <c r="BX90" s="171"/>
      <c r="BY90" s="171"/>
      <c r="BZ90" s="171"/>
      <c r="CA90" s="171"/>
      <c r="CB90" s="171"/>
      <c r="CC90" s="171"/>
      <c r="CD90" s="171"/>
    </row>
    <row r="91" spans="1:82" x14ac:dyDescent="0.2">
      <c r="A91" s="56"/>
      <c r="B91" s="56"/>
      <c r="C91" s="56"/>
      <c r="D91" s="56"/>
      <c r="E91" s="56"/>
      <c r="F91" s="56"/>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c r="AI91" s="56"/>
      <c r="AJ91" s="56"/>
      <c r="AK91" s="56"/>
      <c r="AL91" s="56"/>
      <c r="AM91" s="56"/>
      <c r="AN91" s="56"/>
      <c r="AO91" s="56"/>
      <c r="AP91" s="56"/>
      <c r="AQ91" s="56"/>
      <c r="AR91" s="56"/>
      <c r="AS91" s="56"/>
      <c r="AT91" s="56"/>
      <c r="AU91" s="56"/>
      <c r="AV91" s="56"/>
      <c r="AW91" s="56"/>
      <c r="AX91" s="56"/>
      <c r="AY91" s="56"/>
      <c r="AZ91" s="56"/>
      <c r="BA91" s="56"/>
      <c r="BB91" s="171"/>
      <c r="BC91" s="80"/>
      <c r="BD91" s="80"/>
      <c r="BE91" s="171"/>
      <c r="BF91" s="171"/>
      <c r="BG91" s="171"/>
      <c r="BH91" s="171"/>
      <c r="BI91" s="171"/>
      <c r="BJ91" s="171"/>
      <c r="BK91" s="171"/>
      <c r="BL91" s="171"/>
      <c r="BM91" s="171"/>
      <c r="BN91" s="171"/>
      <c r="BO91" s="171"/>
      <c r="BP91" s="171"/>
      <c r="BQ91" s="171"/>
      <c r="BR91" s="171"/>
      <c r="BS91" s="171"/>
      <c r="BT91" s="171"/>
      <c r="BU91" s="171"/>
      <c r="BV91" s="171"/>
      <c r="BW91" s="171"/>
      <c r="BX91" s="171"/>
      <c r="BY91" s="171"/>
      <c r="BZ91" s="171"/>
      <c r="CA91" s="171"/>
      <c r="CB91" s="171"/>
      <c r="CC91" s="171"/>
      <c r="CD91" s="171"/>
    </row>
    <row r="92" spans="1:82" x14ac:dyDescent="0.2">
      <c r="A92" s="56"/>
      <c r="B92" s="56"/>
      <c r="C92" s="56"/>
      <c r="D92" s="56"/>
      <c r="E92" s="56"/>
      <c r="F92" s="56"/>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c r="AX92" s="56"/>
      <c r="AY92" s="56"/>
      <c r="AZ92" s="56"/>
      <c r="BA92" s="56"/>
      <c r="BB92" s="171"/>
      <c r="BC92" s="80"/>
      <c r="BD92" s="80"/>
      <c r="BE92" s="171"/>
      <c r="BF92" s="171"/>
      <c r="BG92" s="171"/>
      <c r="BH92" s="171"/>
      <c r="BI92" s="171"/>
      <c r="BJ92" s="171"/>
      <c r="BK92" s="171"/>
      <c r="BL92" s="171"/>
      <c r="BM92" s="171"/>
      <c r="BN92" s="171"/>
      <c r="BO92" s="171"/>
      <c r="BP92" s="171"/>
      <c r="BQ92" s="171"/>
      <c r="BR92" s="171"/>
      <c r="BS92" s="171"/>
      <c r="BT92" s="171"/>
      <c r="BU92" s="171"/>
      <c r="BV92" s="171"/>
      <c r="BW92" s="171"/>
      <c r="BX92" s="171"/>
      <c r="BY92" s="171"/>
      <c r="BZ92" s="171"/>
      <c r="CA92" s="171"/>
      <c r="CB92" s="171"/>
      <c r="CC92" s="171"/>
      <c r="CD92" s="171"/>
    </row>
    <row r="93" spans="1:82" x14ac:dyDescent="0.2">
      <c r="A93" s="56"/>
      <c r="B93" s="56"/>
      <c r="C93" s="56"/>
      <c r="D93" s="56"/>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6"/>
      <c r="AQ93" s="56"/>
      <c r="AR93" s="56"/>
      <c r="AS93" s="56"/>
      <c r="AT93" s="56"/>
      <c r="AU93" s="56"/>
      <c r="AV93" s="56"/>
      <c r="AW93" s="56"/>
      <c r="AX93" s="56"/>
      <c r="AY93" s="56"/>
      <c r="AZ93" s="56"/>
      <c r="BA93" s="56"/>
      <c r="BB93" s="171"/>
      <c r="BC93" s="80"/>
      <c r="BD93" s="80"/>
      <c r="BE93" s="171"/>
      <c r="BF93" s="171"/>
      <c r="BG93" s="171"/>
      <c r="BH93" s="171"/>
      <c r="BI93" s="171"/>
      <c r="BJ93" s="171"/>
      <c r="BK93" s="171"/>
      <c r="BL93" s="171"/>
      <c r="BM93" s="171"/>
      <c r="BN93" s="171"/>
      <c r="BO93" s="171"/>
      <c r="BP93" s="171"/>
      <c r="BQ93" s="171"/>
      <c r="BR93" s="171"/>
      <c r="BS93" s="171"/>
      <c r="BT93" s="171"/>
      <c r="BU93" s="171"/>
      <c r="BV93" s="171"/>
      <c r="BW93" s="171"/>
      <c r="BX93" s="171"/>
      <c r="BY93" s="171"/>
      <c r="BZ93" s="171"/>
      <c r="CA93" s="171"/>
      <c r="CB93" s="171"/>
      <c r="CC93" s="171"/>
      <c r="CD93" s="171"/>
    </row>
    <row r="94" spans="1:82" x14ac:dyDescent="0.2">
      <c r="A94" s="56"/>
      <c r="B94" s="56"/>
      <c r="C94" s="56"/>
      <c r="D94" s="56"/>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6"/>
      <c r="AQ94" s="56"/>
      <c r="AR94" s="56"/>
      <c r="AS94" s="56"/>
      <c r="AT94" s="56"/>
      <c r="AU94" s="56"/>
      <c r="AV94" s="56"/>
      <c r="AW94" s="56"/>
      <c r="AX94" s="56"/>
      <c r="AY94" s="56"/>
      <c r="AZ94" s="56"/>
      <c r="BA94" s="56"/>
      <c r="BB94" s="171"/>
      <c r="BC94" s="80"/>
      <c r="BD94" s="80"/>
      <c r="BE94" s="171"/>
      <c r="BF94" s="171"/>
      <c r="BG94" s="171"/>
      <c r="BH94" s="171"/>
      <c r="BI94" s="171"/>
      <c r="BJ94" s="171"/>
      <c r="BK94" s="171"/>
      <c r="BL94" s="171"/>
      <c r="BM94" s="171"/>
      <c r="BN94" s="171"/>
      <c r="BO94" s="171"/>
      <c r="BP94" s="171"/>
      <c r="BQ94" s="171"/>
      <c r="BR94" s="171"/>
      <c r="BS94" s="171"/>
      <c r="BT94" s="171"/>
      <c r="BU94" s="171"/>
      <c r="BV94" s="171"/>
      <c r="BW94" s="171"/>
      <c r="BX94" s="171"/>
      <c r="BY94" s="171"/>
      <c r="BZ94" s="171"/>
      <c r="CA94" s="171"/>
      <c r="CB94" s="171"/>
      <c r="CC94" s="171"/>
      <c r="CD94" s="171"/>
    </row>
    <row r="95" spans="1:82" x14ac:dyDescent="0.2">
      <c r="A95" s="56"/>
      <c r="B95" s="56"/>
      <c r="C95" s="56"/>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c r="AI95" s="56"/>
      <c r="AJ95" s="56"/>
      <c r="AK95" s="56"/>
      <c r="AL95" s="56"/>
      <c r="AM95" s="56"/>
      <c r="AN95" s="56"/>
      <c r="AO95" s="56"/>
      <c r="AP95" s="56"/>
      <c r="AQ95" s="56"/>
      <c r="AR95" s="56"/>
      <c r="AS95" s="56"/>
      <c r="AT95" s="56"/>
      <c r="AU95" s="56"/>
      <c r="AV95" s="56"/>
      <c r="AW95" s="56"/>
      <c r="AX95" s="56"/>
      <c r="AY95" s="56"/>
      <c r="AZ95" s="56"/>
      <c r="BA95" s="56"/>
      <c r="BB95" s="171"/>
      <c r="BC95" s="80"/>
      <c r="BD95" s="80"/>
      <c r="BE95" s="171"/>
      <c r="BF95" s="171"/>
      <c r="BG95" s="171"/>
      <c r="BH95" s="171"/>
      <c r="BI95" s="171"/>
      <c r="BJ95" s="171"/>
      <c r="BK95" s="171"/>
      <c r="BL95" s="171"/>
      <c r="BM95" s="171"/>
      <c r="BN95" s="171"/>
      <c r="BO95" s="171"/>
      <c r="BP95" s="171"/>
      <c r="BQ95" s="171"/>
      <c r="BR95" s="171"/>
      <c r="BS95" s="171"/>
      <c r="BT95" s="171"/>
      <c r="BU95" s="171"/>
      <c r="BV95" s="171"/>
      <c r="BW95" s="171"/>
      <c r="BX95" s="171"/>
      <c r="BY95" s="171"/>
      <c r="BZ95" s="171"/>
      <c r="CA95" s="171"/>
      <c r="CB95" s="171"/>
      <c r="CC95" s="171"/>
      <c r="CD95" s="171"/>
    </row>
    <row r="96" spans="1:82" x14ac:dyDescent="0.2">
      <c r="A96" s="56"/>
      <c r="B96" s="56"/>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c r="BA96" s="56"/>
      <c r="BB96" s="171"/>
      <c r="BC96" s="80"/>
      <c r="BD96" s="80"/>
      <c r="BE96" s="171"/>
      <c r="BF96" s="171"/>
      <c r="BG96" s="171"/>
      <c r="BH96" s="171"/>
      <c r="BI96" s="171"/>
      <c r="BJ96" s="171"/>
      <c r="BK96" s="171"/>
      <c r="BL96" s="171"/>
      <c r="BM96" s="171"/>
      <c r="BN96" s="171"/>
      <c r="BO96" s="171"/>
      <c r="BP96" s="171"/>
      <c r="BQ96" s="171"/>
      <c r="BR96" s="171"/>
      <c r="BS96" s="171"/>
      <c r="BT96" s="171"/>
      <c r="BU96" s="171"/>
      <c r="BV96" s="171"/>
      <c r="BW96" s="171"/>
      <c r="BX96" s="171"/>
      <c r="BY96" s="171"/>
      <c r="BZ96" s="171"/>
      <c r="CA96" s="171"/>
      <c r="CB96" s="171"/>
      <c r="CC96" s="171"/>
      <c r="CD96" s="171"/>
    </row>
    <row r="97" spans="1:82" x14ac:dyDescent="0.2">
      <c r="A97" s="56"/>
      <c r="B97" s="56"/>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56"/>
      <c r="AS97" s="56"/>
      <c r="AT97" s="56"/>
      <c r="AU97" s="56"/>
      <c r="AV97" s="56"/>
      <c r="AW97" s="56"/>
      <c r="AX97" s="56"/>
      <c r="AY97" s="56"/>
      <c r="AZ97" s="56"/>
      <c r="BA97" s="56"/>
      <c r="BB97" s="171"/>
      <c r="BC97" s="80"/>
      <c r="BD97" s="80"/>
      <c r="BE97" s="171"/>
      <c r="BF97" s="171"/>
      <c r="BG97" s="171"/>
      <c r="BH97" s="171"/>
      <c r="BI97" s="171"/>
      <c r="BJ97" s="171"/>
      <c r="BK97" s="171"/>
      <c r="BL97" s="171"/>
      <c r="BM97" s="171"/>
      <c r="BN97" s="171"/>
      <c r="BO97" s="171"/>
      <c r="BP97" s="171"/>
      <c r="BQ97" s="171"/>
      <c r="BR97" s="171"/>
      <c r="BS97" s="171"/>
      <c r="BT97" s="171"/>
      <c r="BU97" s="171"/>
      <c r="BV97" s="171"/>
      <c r="BW97" s="171"/>
      <c r="BX97" s="171"/>
      <c r="BY97" s="171"/>
      <c r="BZ97" s="171"/>
      <c r="CA97" s="171"/>
      <c r="CB97" s="171"/>
      <c r="CC97" s="171"/>
      <c r="CD97" s="171"/>
    </row>
    <row r="98" spans="1:82" x14ac:dyDescent="0.2">
      <c r="A98" s="56"/>
      <c r="B98" s="56"/>
      <c r="C98" s="56"/>
      <c r="D98" s="56"/>
      <c r="E98" s="56"/>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c r="AK98" s="56"/>
      <c r="AL98" s="56"/>
      <c r="AM98" s="56"/>
      <c r="AN98" s="56"/>
      <c r="AO98" s="56"/>
      <c r="AP98" s="56"/>
      <c r="AQ98" s="56"/>
      <c r="AR98" s="56"/>
      <c r="AS98" s="56"/>
      <c r="AT98" s="56"/>
      <c r="AU98" s="56"/>
      <c r="AV98" s="56"/>
      <c r="AW98" s="56"/>
      <c r="AX98" s="56"/>
      <c r="AY98" s="56"/>
      <c r="AZ98" s="56"/>
      <c r="BA98" s="56"/>
      <c r="BB98" s="171"/>
      <c r="BC98" s="80"/>
      <c r="BD98" s="80"/>
      <c r="BE98" s="171"/>
      <c r="BF98" s="171"/>
      <c r="BG98" s="171"/>
      <c r="BH98" s="171"/>
      <c r="BI98" s="171"/>
      <c r="BJ98" s="171"/>
      <c r="BK98" s="171"/>
      <c r="BL98" s="171"/>
      <c r="BM98" s="171"/>
      <c r="BN98" s="171"/>
      <c r="BO98" s="171"/>
      <c r="BP98" s="171"/>
      <c r="BQ98" s="171"/>
      <c r="BR98" s="171"/>
      <c r="BS98" s="171"/>
      <c r="BT98" s="171"/>
      <c r="BU98" s="171"/>
      <c r="BV98" s="171"/>
      <c r="BW98" s="171"/>
      <c r="BX98" s="171"/>
      <c r="BY98" s="171"/>
      <c r="BZ98" s="171"/>
      <c r="CA98" s="171"/>
      <c r="CB98" s="171"/>
      <c r="CC98" s="171"/>
      <c r="CD98" s="171"/>
    </row>
    <row r="99" spans="1:82" x14ac:dyDescent="0.2">
      <c r="A99" s="56"/>
      <c r="B99" s="56"/>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56"/>
      <c r="AL99" s="56"/>
      <c r="AM99" s="56"/>
      <c r="AN99" s="56"/>
      <c r="AO99" s="56"/>
      <c r="AP99" s="56"/>
      <c r="AQ99" s="56"/>
      <c r="AR99" s="56"/>
      <c r="AS99" s="56"/>
      <c r="AT99" s="56"/>
      <c r="AU99" s="56"/>
      <c r="AV99" s="56"/>
      <c r="AW99" s="56"/>
      <c r="AX99" s="56"/>
      <c r="AY99" s="56"/>
      <c r="AZ99" s="56"/>
      <c r="BA99" s="56"/>
      <c r="BB99" s="171"/>
      <c r="BC99" s="80"/>
      <c r="BD99" s="80"/>
      <c r="BE99" s="171"/>
      <c r="BF99" s="171"/>
      <c r="BG99" s="171"/>
      <c r="BH99" s="171"/>
      <c r="BI99" s="171"/>
      <c r="BJ99" s="171"/>
      <c r="BK99" s="171"/>
      <c r="BL99" s="171"/>
      <c r="BM99" s="171"/>
      <c r="BN99" s="171"/>
      <c r="BO99" s="171"/>
      <c r="BP99" s="171"/>
      <c r="BQ99" s="171"/>
      <c r="BR99" s="171"/>
      <c r="BS99" s="171"/>
      <c r="BT99" s="171"/>
      <c r="BU99" s="171"/>
      <c r="BV99" s="171"/>
      <c r="BW99" s="171"/>
      <c r="BX99" s="171"/>
      <c r="BY99" s="171"/>
      <c r="BZ99" s="171"/>
      <c r="CA99" s="171"/>
      <c r="CB99" s="171"/>
      <c r="CC99" s="171"/>
      <c r="CD99" s="171"/>
    </row>
    <row r="100" spans="1:82" x14ac:dyDescent="0.2">
      <c r="A100" s="56"/>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56"/>
      <c r="AS100" s="56"/>
      <c r="AT100" s="56"/>
      <c r="AU100" s="56"/>
      <c r="AV100" s="56"/>
      <c r="AW100" s="56"/>
      <c r="AX100" s="56"/>
      <c r="AY100" s="56"/>
      <c r="AZ100" s="56"/>
      <c r="BA100" s="56"/>
      <c r="BB100" s="171"/>
      <c r="BC100" s="80"/>
      <c r="BD100" s="80"/>
      <c r="BE100" s="171"/>
      <c r="BF100" s="171"/>
      <c r="BG100" s="171"/>
      <c r="BH100" s="171"/>
      <c r="BI100" s="171"/>
      <c r="BJ100" s="171"/>
      <c r="BK100" s="171"/>
      <c r="BL100" s="171"/>
      <c r="BM100" s="171"/>
      <c r="BN100" s="171"/>
      <c r="BO100" s="171"/>
      <c r="BP100" s="171"/>
      <c r="BQ100" s="171"/>
      <c r="BR100" s="171"/>
      <c r="BS100" s="171"/>
      <c r="BT100" s="171"/>
      <c r="BU100" s="171"/>
      <c r="BV100" s="171"/>
      <c r="BW100" s="171"/>
      <c r="BX100" s="171"/>
      <c r="BY100" s="171"/>
      <c r="BZ100" s="171"/>
      <c r="CA100" s="171"/>
      <c r="CB100" s="171"/>
      <c r="CC100" s="171"/>
      <c r="CD100" s="171"/>
    </row>
    <row r="101" spans="1:82" x14ac:dyDescent="0.2">
      <c r="A101" s="56"/>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c r="AK101" s="56"/>
      <c r="AL101" s="56"/>
      <c r="AM101" s="56"/>
      <c r="AN101" s="56"/>
      <c r="AO101" s="56"/>
      <c r="AP101" s="56"/>
      <c r="AQ101" s="56"/>
      <c r="AR101" s="56"/>
      <c r="AS101" s="56"/>
      <c r="AT101" s="56"/>
      <c r="AU101" s="56"/>
      <c r="AV101" s="56"/>
      <c r="AW101" s="56"/>
      <c r="AX101" s="56"/>
      <c r="AY101" s="56"/>
      <c r="AZ101" s="56"/>
      <c r="BA101" s="56"/>
      <c r="BB101" s="171"/>
      <c r="BC101" s="80"/>
      <c r="BD101" s="80"/>
      <c r="BE101" s="171"/>
      <c r="BF101" s="171"/>
      <c r="BG101" s="171"/>
      <c r="BH101" s="171"/>
      <c r="BI101" s="171"/>
      <c r="BJ101" s="171"/>
      <c r="BK101" s="171"/>
      <c r="BL101" s="171"/>
      <c r="BM101" s="171"/>
      <c r="BN101" s="171"/>
      <c r="BO101" s="171"/>
      <c r="BP101" s="171"/>
      <c r="BQ101" s="171"/>
      <c r="BR101" s="171"/>
      <c r="BS101" s="171"/>
      <c r="BT101" s="171"/>
      <c r="BU101" s="171"/>
      <c r="BV101" s="171"/>
      <c r="BW101" s="171"/>
      <c r="BX101" s="171"/>
      <c r="BY101" s="171"/>
      <c r="BZ101" s="171"/>
      <c r="CA101" s="171"/>
      <c r="CB101" s="171"/>
      <c r="CC101" s="171"/>
      <c r="CD101" s="171"/>
    </row>
    <row r="102" spans="1:82" x14ac:dyDescent="0.2">
      <c r="A102" s="56"/>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c r="AK102" s="56"/>
      <c r="AL102" s="56"/>
      <c r="AM102" s="56"/>
      <c r="AN102" s="56"/>
      <c r="AO102" s="56"/>
      <c r="AP102" s="56"/>
      <c r="AQ102" s="56"/>
      <c r="AR102" s="56"/>
      <c r="AS102" s="56"/>
      <c r="AT102" s="56"/>
      <c r="AU102" s="56"/>
      <c r="AV102" s="56"/>
      <c r="AW102" s="56"/>
      <c r="AX102" s="56"/>
      <c r="AY102" s="56"/>
      <c r="AZ102" s="56"/>
      <c r="BA102" s="56"/>
      <c r="BB102" s="171"/>
      <c r="BC102" s="80"/>
      <c r="BD102" s="80"/>
      <c r="BE102" s="171"/>
      <c r="BF102" s="171"/>
      <c r="BG102" s="171"/>
      <c r="BH102" s="171"/>
      <c r="BI102" s="171"/>
      <c r="BJ102" s="171"/>
      <c r="BK102" s="171"/>
      <c r="BL102" s="171"/>
      <c r="BM102" s="171"/>
      <c r="BN102" s="171"/>
      <c r="BO102" s="171"/>
      <c r="BP102" s="171"/>
      <c r="BQ102" s="171"/>
      <c r="BR102" s="171"/>
      <c r="BS102" s="171"/>
      <c r="BT102" s="171"/>
      <c r="BU102" s="171"/>
      <c r="BV102" s="171"/>
      <c r="BW102" s="171"/>
      <c r="BX102" s="171"/>
      <c r="BY102" s="171"/>
      <c r="BZ102" s="171"/>
      <c r="CA102" s="171"/>
      <c r="CB102" s="171"/>
      <c r="CC102" s="171"/>
      <c r="CD102" s="171"/>
    </row>
    <row r="103" spans="1:82" x14ac:dyDescent="0.2">
      <c r="A103" s="56"/>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c r="AK103" s="56"/>
      <c r="AL103" s="56"/>
      <c r="AM103" s="56"/>
      <c r="AN103" s="56"/>
      <c r="AO103" s="56"/>
      <c r="AP103" s="56"/>
      <c r="AQ103" s="56"/>
      <c r="AR103" s="56"/>
      <c r="AS103" s="56"/>
      <c r="AT103" s="56"/>
      <c r="AU103" s="56"/>
      <c r="AV103" s="56"/>
      <c r="AW103" s="56"/>
      <c r="AX103" s="56"/>
      <c r="AY103" s="56"/>
      <c r="AZ103" s="56"/>
      <c r="BA103" s="56"/>
      <c r="BB103" s="171"/>
      <c r="BC103" s="80"/>
      <c r="BD103" s="80"/>
      <c r="BE103" s="171"/>
      <c r="BF103" s="171"/>
      <c r="BG103" s="171"/>
      <c r="BH103" s="171"/>
      <c r="BI103" s="171"/>
      <c r="BJ103" s="171"/>
      <c r="BK103" s="171"/>
      <c r="BL103" s="171"/>
      <c r="BM103" s="171"/>
      <c r="BN103" s="171"/>
      <c r="BO103" s="171"/>
      <c r="BP103" s="171"/>
      <c r="BQ103" s="171"/>
      <c r="BR103" s="171"/>
      <c r="BS103" s="171"/>
      <c r="BT103" s="171"/>
      <c r="BU103" s="171"/>
      <c r="BV103" s="171"/>
      <c r="BW103" s="171"/>
      <c r="BX103" s="171"/>
      <c r="BY103" s="171"/>
      <c r="BZ103" s="171"/>
      <c r="CA103" s="171"/>
      <c r="CB103" s="171"/>
      <c r="CC103" s="171"/>
      <c r="CD103" s="171"/>
    </row>
    <row r="104" spans="1:82" x14ac:dyDescent="0.2">
      <c r="A104" s="56"/>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c r="AK104" s="56"/>
      <c r="AL104" s="56"/>
      <c r="AM104" s="56"/>
      <c r="AN104" s="56"/>
      <c r="AO104" s="56"/>
      <c r="AP104" s="56"/>
      <c r="AQ104" s="56"/>
      <c r="AR104" s="56"/>
      <c r="AS104" s="56"/>
      <c r="AT104" s="56"/>
      <c r="AU104" s="56"/>
      <c r="AV104" s="56"/>
      <c r="AW104" s="56"/>
      <c r="AX104" s="56"/>
      <c r="AY104" s="56"/>
      <c r="AZ104" s="56"/>
      <c r="BA104" s="56"/>
      <c r="BB104" s="171"/>
      <c r="BC104" s="80"/>
      <c r="BD104" s="80"/>
      <c r="BE104" s="171"/>
      <c r="BF104" s="171"/>
      <c r="BG104" s="171"/>
      <c r="BH104" s="171"/>
      <c r="BI104" s="171"/>
      <c r="BJ104" s="171"/>
      <c r="BK104" s="171"/>
      <c r="BL104" s="171"/>
      <c r="BM104" s="171"/>
      <c r="BN104" s="171"/>
      <c r="BO104" s="171"/>
      <c r="BP104" s="171"/>
      <c r="BQ104" s="171"/>
      <c r="BR104" s="171"/>
      <c r="BS104" s="171"/>
      <c r="BT104" s="171"/>
      <c r="BU104" s="171"/>
      <c r="BV104" s="171"/>
      <c r="BW104" s="171"/>
      <c r="BX104" s="171"/>
      <c r="BY104" s="171"/>
      <c r="BZ104" s="171"/>
      <c r="CA104" s="171"/>
      <c r="CB104" s="171"/>
      <c r="CC104" s="171"/>
      <c r="CD104" s="171"/>
    </row>
    <row r="105" spans="1:82" x14ac:dyDescent="0.2">
      <c r="A105" s="56"/>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c r="AK105" s="56"/>
      <c r="AL105" s="56"/>
      <c r="AM105" s="56"/>
      <c r="AN105" s="56"/>
      <c r="AO105" s="56"/>
      <c r="AP105" s="56"/>
      <c r="AQ105" s="56"/>
      <c r="AR105" s="56"/>
      <c r="AS105" s="56"/>
      <c r="AT105" s="56"/>
      <c r="AU105" s="56"/>
      <c r="AV105" s="56"/>
      <c r="AW105" s="56"/>
      <c r="AX105" s="56"/>
      <c r="AY105" s="56"/>
      <c r="AZ105" s="56"/>
      <c r="BA105" s="56"/>
      <c r="BB105" s="171"/>
      <c r="BC105" s="80"/>
      <c r="BD105" s="80"/>
      <c r="BE105" s="171"/>
      <c r="BF105" s="171"/>
      <c r="BG105" s="171"/>
      <c r="BH105" s="171"/>
      <c r="BI105" s="171"/>
      <c r="BJ105" s="171"/>
      <c r="BK105" s="171"/>
      <c r="BL105" s="171"/>
      <c r="BM105" s="171"/>
      <c r="BN105" s="171"/>
      <c r="BO105" s="171"/>
      <c r="BP105" s="171"/>
      <c r="BQ105" s="171"/>
      <c r="BR105" s="171"/>
      <c r="BS105" s="171"/>
      <c r="BT105" s="171"/>
      <c r="BU105" s="171"/>
      <c r="BV105" s="171"/>
      <c r="BW105" s="171"/>
      <c r="BX105" s="171"/>
      <c r="BY105" s="171"/>
      <c r="BZ105" s="171"/>
      <c r="CA105" s="171"/>
      <c r="CB105" s="171"/>
      <c r="CC105" s="171"/>
      <c r="CD105" s="171"/>
    </row>
    <row r="106" spans="1:82" x14ac:dyDescent="0.2">
      <c r="A106" s="56"/>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c r="AI106" s="56"/>
      <c r="AJ106" s="56"/>
      <c r="AK106" s="56"/>
      <c r="AL106" s="56"/>
      <c r="AM106" s="56"/>
      <c r="AN106" s="56"/>
      <c r="AO106" s="56"/>
      <c r="AP106" s="56"/>
      <c r="AQ106" s="56"/>
      <c r="AR106" s="56"/>
      <c r="AS106" s="56"/>
      <c r="AT106" s="56"/>
      <c r="AU106" s="56"/>
      <c r="AV106" s="56"/>
      <c r="AW106" s="56"/>
      <c r="AX106" s="56"/>
      <c r="AY106" s="56"/>
      <c r="AZ106" s="56"/>
      <c r="BA106" s="56"/>
      <c r="BB106" s="171"/>
      <c r="BC106" s="80"/>
      <c r="BD106" s="80"/>
      <c r="BE106" s="171"/>
      <c r="BF106" s="171"/>
      <c r="BG106" s="171"/>
      <c r="BH106" s="171"/>
      <c r="BI106" s="171"/>
      <c r="BJ106" s="171"/>
      <c r="BK106" s="171"/>
      <c r="BL106" s="171"/>
      <c r="BM106" s="171"/>
      <c r="BN106" s="171"/>
      <c r="BO106" s="171"/>
      <c r="BP106" s="171"/>
      <c r="BQ106" s="171"/>
      <c r="BR106" s="171"/>
      <c r="BS106" s="171"/>
      <c r="BT106" s="171"/>
      <c r="BU106" s="171"/>
      <c r="BV106" s="171"/>
      <c r="BW106" s="171"/>
      <c r="BX106" s="171"/>
      <c r="BY106" s="171"/>
      <c r="BZ106" s="171"/>
      <c r="CA106" s="171"/>
      <c r="CB106" s="171"/>
      <c r="CC106" s="171"/>
      <c r="CD106" s="171"/>
    </row>
    <row r="107" spans="1:82" x14ac:dyDescent="0.2">
      <c r="A107" s="56"/>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c r="AI107" s="56"/>
      <c r="AJ107" s="56"/>
      <c r="AK107" s="56"/>
      <c r="AL107" s="56"/>
      <c r="AM107" s="56"/>
      <c r="AN107" s="56"/>
      <c r="AO107" s="56"/>
      <c r="AP107" s="56"/>
      <c r="AQ107" s="56"/>
      <c r="AR107" s="56"/>
      <c r="AS107" s="56"/>
      <c r="AT107" s="56"/>
      <c r="AU107" s="56"/>
      <c r="AV107" s="56"/>
      <c r="AW107" s="56"/>
      <c r="AX107" s="56"/>
      <c r="AY107" s="56"/>
      <c r="AZ107" s="56"/>
      <c r="BA107" s="56"/>
      <c r="BB107" s="171"/>
      <c r="BC107" s="80"/>
      <c r="BD107" s="80"/>
      <c r="BE107" s="171"/>
      <c r="BF107" s="171"/>
      <c r="BG107" s="171"/>
      <c r="BH107" s="171"/>
      <c r="BI107" s="171"/>
      <c r="BJ107" s="171"/>
      <c r="BK107" s="171"/>
      <c r="BL107" s="171"/>
      <c r="BM107" s="171"/>
      <c r="BN107" s="171"/>
      <c r="BO107" s="171"/>
      <c r="BP107" s="171"/>
      <c r="BQ107" s="171"/>
      <c r="BR107" s="171"/>
      <c r="BS107" s="171"/>
      <c r="BT107" s="171"/>
      <c r="BU107" s="171"/>
      <c r="BV107" s="171"/>
      <c r="BW107" s="171"/>
      <c r="BX107" s="171"/>
      <c r="BY107" s="171"/>
      <c r="BZ107" s="171"/>
      <c r="CA107" s="171"/>
      <c r="CB107" s="171"/>
      <c r="CC107" s="171"/>
      <c r="CD107" s="171"/>
    </row>
    <row r="108" spans="1:82" x14ac:dyDescent="0.2">
      <c r="A108" s="56"/>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c r="AK108" s="56"/>
      <c r="AL108" s="56"/>
      <c r="AM108" s="56"/>
      <c r="AN108" s="56"/>
      <c r="AO108" s="56"/>
      <c r="AP108" s="56"/>
      <c r="AQ108" s="56"/>
      <c r="AR108" s="56"/>
      <c r="AS108" s="56"/>
      <c r="AT108" s="56"/>
      <c r="AU108" s="56"/>
      <c r="AV108" s="56"/>
      <c r="AW108" s="56"/>
      <c r="AX108" s="56"/>
      <c r="AY108" s="56"/>
      <c r="AZ108" s="56"/>
      <c r="BA108" s="56"/>
      <c r="BB108" s="171"/>
      <c r="BC108" s="80"/>
      <c r="BD108" s="80"/>
      <c r="BE108" s="171"/>
      <c r="BF108" s="171"/>
      <c r="BG108" s="171"/>
      <c r="BH108" s="171"/>
      <c r="BI108" s="171"/>
      <c r="BJ108" s="171"/>
      <c r="BK108" s="171"/>
      <c r="BL108" s="171"/>
      <c r="BM108" s="171"/>
      <c r="BN108" s="171"/>
      <c r="BO108" s="171"/>
      <c r="BP108" s="171"/>
      <c r="BQ108" s="171"/>
      <c r="BR108" s="171"/>
      <c r="BS108" s="171"/>
      <c r="BT108" s="171"/>
      <c r="BU108" s="171"/>
      <c r="BV108" s="171"/>
      <c r="BW108" s="171"/>
      <c r="BX108" s="171"/>
      <c r="BY108" s="171"/>
      <c r="BZ108" s="171"/>
      <c r="CA108" s="171"/>
      <c r="CB108" s="171"/>
      <c r="CC108" s="171"/>
      <c r="CD108" s="171"/>
    </row>
    <row r="109" spans="1:82" x14ac:dyDescent="0.2">
      <c r="A109" s="56"/>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6"/>
      <c r="AI109" s="56"/>
      <c r="AJ109" s="56"/>
      <c r="AK109" s="56"/>
      <c r="AL109" s="56"/>
      <c r="AM109" s="56"/>
      <c r="AN109" s="56"/>
      <c r="AO109" s="56"/>
      <c r="AP109" s="56"/>
      <c r="AQ109" s="56"/>
      <c r="AR109" s="56"/>
      <c r="AS109" s="56"/>
      <c r="AT109" s="56"/>
      <c r="AU109" s="56"/>
      <c r="AV109" s="56"/>
      <c r="AW109" s="56"/>
      <c r="AX109" s="56"/>
      <c r="AY109" s="56"/>
      <c r="AZ109" s="56"/>
      <c r="BA109" s="56"/>
      <c r="BB109" s="171"/>
      <c r="BC109" s="80"/>
      <c r="BD109" s="80"/>
      <c r="BE109" s="171"/>
      <c r="BF109" s="171"/>
      <c r="BG109" s="171"/>
      <c r="BH109" s="171"/>
      <c r="BI109" s="171"/>
      <c r="BJ109" s="171"/>
      <c r="BK109" s="171"/>
      <c r="BL109" s="171"/>
      <c r="BM109" s="171"/>
      <c r="BN109" s="171"/>
      <c r="BO109" s="171"/>
      <c r="BP109" s="171"/>
      <c r="BQ109" s="171"/>
      <c r="BR109" s="171"/>
      <c r="BS109" s="171"/>
      <c r="BT109" s="171"/>
      <c r="BU109" s="171"/>
      <c r="BV109" s="171"/>
      <c r="BW109" s="171"/>
      <c r="BX109" s="171"/>
      <c r="BY109" s="171"/>
      <c r="BZ109" s="171"/>
      <c r="CA109" s="171"/>
      <c r="CB109" s="171"/>
      <c r="CC109" s="171"/>
      <c r="CD109" s="171"/>
    </row>
    <row r="110" spans="1:82" x14ac:dyDescent="0.2">
      <c r="A110" s="56"/>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6"/>
      <c r="AI110" s="56"/>
      <c r="AJ110" s="56"/>
      <c r="AK110" s="56"/>
      <c r="AL110" s="56"/>
      <c r="AM110" s="56"/>
      <c r="AN110" s="56"/>
      <c r="AO110" s="56"/>
      <c r="AP110" s="56"/>
      <c r="AQ110" s="56"/>
      <c r="AR110" s="56"/>
      <c r="AS110" s="56"/>
      <c r="AT110" s="56"/>
      <c r="AU110" s="56"/>
      <c r="AV110" s="56"/>
      <c r="AW110" s="56"/>
      <c r="AX110" s="56"/>
      <c r="AY110" s="56"/>
      <c r="AZ110" s="56"/>
      <c r="BA110" s="56"/>
      <c r="BB110" s="171"/>
      <c r="BC110" s="80"/>
      <c r="BD110" s="80"/>
      <c r="BE110" s="171"/>
      <c r="BF110" s="171"/>
      <c r="BG110" s="171"/>
      <c r="BH110" s="171"/>
      <c r="BI110" s="171"/>
      <c r="BJ110" s="171"/>
      <c r="BK110" s="171"/>
      <c r="BL110" s="171"/>
      <c r="BM110" s="171"/>
      <c r="BN110" s="171"/>
      <c r="BO110" s="171"/>
      <c r="BP110" s="171"/>
      <c r="BQ110" s="171"/>
      <c r="BR110" s="171"/>
      <c r="BS110" s="171"/>
      <c r="BT110" s="171"/>
      <c r="BU110" s="171"/>
      <c r="BV110" s="171"/>
      <c r="BW110" s="171"/>
      <c r="BX110" s="171"/>
      <c r="BY110" s="171"/>
      <c r="BZ110" s="171"/>
      <c r="CA110" s="171"/>
      <c r="CB110" s="171"/>
      <c r="CC110" s="171"/>
      <c r="CD110" s="171"/>
    </row>
    <row r="111" spans="1:82" x14ac:dyDescent="0.2">
      <c r="A111" s="56"/>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c r="AI111" s="56"/>
      <c r="AJ111" s="56"/>
      <c r="AK111" s="56"/>
      <c r="AL111" s="56"/>
      <c r="AM111" s="56"/>
      <c r="AN111" s="56"/>
      <c r="AO111" s="56"/>
      <c r="AP111" s="56"/>
      <c r="AQ111" s="56"/>
      <c r="AR111" s="56"/>
      <c r="AS111" s="56"/>
      <c r="AT111" s="56"/>
      <c r="AU111" s="56"/>
      <c r="AV111" s="56"/>
      <c r="AW111" s="56"/>
      <c r="AX111" s="56"/>
      <c r="AY111" s="56"/>
      <c r="AZ111" s="56"/>
      <c r="BA111" s="56"/>
      <c r="BB111" s="171"/>
      <c r="BC111" s="80"/>
      <c r="BD111" s="80"/>
      <c r="BE111" s="171"/>
      <c r="BF111" s="171"/>
      <c r="BG111" s="171"/>
      <c r="BH111" s="171"/>
      <c r="BI111" s="171"/>
      <c r="BJ111" s="171"/>
      <c r="BK111" s="171"/>
      <c r="BL111" s="171"/>
      <c r="BM111" s="171"/>
      <c r="BN111" s="171"/>
      <c r="BO111" s="171"/>
      <c r="BP111" s="171"/>
      <c r="BQ111" s="171"/>
      <c r="BR111" s="171"/>
      <c r="BS111" s="171"/>
      <c r="BT111" s="171"/>
      <c r="BU111" s="171"/>
      <c r="BV111" s="171"/>
      <c r="BW111" s="171"/>
      <c r="BX111" s="171"/>
      <c r="BY111" s="171"/>
      <c r="BZ111" s="171"/>
      <c r="CA111" s="171"/>
      <c r="CB111" s="171"/>
      <c r="CC111" s="171"/>
      <c r="CD111" s="171"/>
    </row>
    <row r="112" spans="1:82" x14ac:dyDescent="0.2">
      <c r="A112" s="56"/>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6"/>
      <c r="AI112" s="56"/>
      <c r="AJ112" s="56"/>
      <c r="AK112" s="56"/>
      <c r="AL112" s="56"/>
      <c r="AM112" s="56"/>
      <c r="AN112" s="56"/>
      <c r="AO112" s="56"/>
      <c r="AP112" s="56"/>
      <c r="AQ112" s="56"/>
      <c r="AR112" s="56"/>
      <c r="AS112" s="56"/>
      <c r="AT112" s="56"/>
      <c r="AU112" s="56"/>
      <c r="AV112" s="56"/>
      <c r="AW112" s="56"/>
      <c r="AX112" s="56"/>
      <c r="AY112" s="56"/>
      <c r="AZ112" s="56"/>
      <c r="BA112" s="56"/>
      <c r="BB112" s="171"/>
      <c r="BC112" s="80"/>
      <c r="BD112" s="80"/>
      <c r="BE112" s="171"/>
      <c r="BF112" s="171"/>
      <c r="BG112" s="171"/>
      <c r="BH112" s="171"/>
      <c r="BI112" s="171"/>
      <c r="BJ112" s="171"/>
      <c r="BK112" s="171"/>
      <c r="BL112" s="171"/>
      <c r="BM112" s="171"/>
      <c r="BN112" s="171"/>
      <c r="BO112" s="171"/>
      <c r="BP112" s="171"/>
      <c r="BQ112" s="171"/>
      <c r="BR112" s="171"/>
      <c r="BS112" s="171"/>
      <c r="BT112" s="171"/>
      <c r="BU112" s="171"/>
      <c r="BV112" s="171"/>
      <c r="BW112" s="171"/>
      <c r="BX112" s="171"/>
      <c r="BY112" s="171"/>
      <c r="BZ112" s="171"/>
      <c r="CA112" s="171"/>
      <c r="CB112" s="171"/>
      <c r="CC112" s="171"/>
      <c r="CD112" s="171"/>
    </row>
    <row r="113" spans="1:82" x14ac:dyDescent="0.2">
      <c r="A113" s="56"/>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56"/>
      <c r="AL113" s="56"/>
      <c r="AM113" s="56"/>
      <c r="AN113" s="56"/>
      <c r="AO113" s="56"/>
      <c r="AP113" s="56"/>
      <c r="AQ113" s="56"/>
      <c r="AR113" s="56"/>
      <c r="AS113" s="56"/>
      <c r="AT113" s="56"/>
      <c r="AU113" s="56"/>
      <c r="AV113" s="56"/>
      <c r="AW113" s="56"/>
      <c r="AX113" s="56"/>
      <c r="AY113" s="56"/>
      <c r="AZ113" s="56"/>
      <c r="BA113" s="56"/>
      <c r="BB113" s="171"/>
      <c r="BC113" s="80"/>
      <c r="BD113" s="80"/>
      <c r="BE113" s="171"/>
      <c r="BF113" s="171"/>
      <c r="BG113" s="171"/>
      <c r="BH113" s="171"/>
      <c r="BI113" s="171"/>
      <c r="BJ113" s="171"/>
      <c r="BK113" s="171"/>
      <c r="BL113" s="171"/>
      <c r="BM113" s="171"/>
      <c r="BN113" s="171"/>
      <c r="BO113" s="171"/>
      <c r="BP113" s="171"/>
      <c r="BQ113" s="171"/>
      <c r="BR113" s="171"/>
      <c r="BS113" s="171"/>
      <c r="BT113" s="171"/>
      <c r="BU113" s="171"/>
      <c r="BV113" s="171"/>
      <c r="BW113" s="171"/>
      <c r="BX113" s="171"/>
      <c r="BY113" s="171"/>
      <c r="BZ113" s="171"/>
      <c r="CA113" s="171"/>
      <c r="CB113" s="171"/>
      <c r="CC113" s="171"/>
      <c r="CD113" s="171"/>
    </row>
    <row r="114" spans="1:82" x14ac:dyDescent="0.2">
      <c r="A114" s="56"/>
      <c r="B114" s="56"/>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6"/>
      <c r="AI114" s="56"/>
      <c r="AJ114" s="56"/>
      <c r="AK114" s="56"/>
      <c r="AL114" s="56"/>
      <c r="AM114" s="56"/>
      <c r="AN114" s="56"/>
      <c r="AO114" s="56"/>
      <c r="AP114" s="56"/>
      <c r="AQ114" s="56"/>
      <c r="AR114" s="56"/>
      <c r="AS114" s="56"/>
      <c r="AT114" s="56"/>
      <c r="AU114" s="56"/>
      <c r="AV114" s="56"/>
      <c r="AW114" s="56"/>
      <c r="AX114" s="56"/>
      <c r="AY114" s="56"/>
      <c r="AZ114" s="56"/>
      <c r="BA114" s="56"/>
      <c r="BB114" s="171"/>
      <c r="BC114" s="80"/>
      <c r="BD114" s="80"/>
      <c r="BE114" s="171"/>
      <c r="BF114" s="171"/>
      <c r="BG114" s="171"/>
      <c r="BH114" s="171"/>
      <c r="BI114" s="171"/>
      <c r="BJ114" s="171"/>
      <c r="BK114" s="171"/>
      <c r="BL114" s="171"/>
      <c r="BM114" s="171"/>
      <c r="BN114" s="171"/>
      <c r="BO114" s="171"/>
      <c r="BP114" s="171"/>
      <c r="BQ114" s="171"/>
      <c r="BR114" s="171"/>
      <c r="BS114" s="171"/>
      <c r="BT114" s="171"/>
      <c r="BU114" s="171"/>
      <c r="BV114" s="171"/>
      <c r="BW114" s="171"/>
      <c r="BX114" s="171"/>
      <c r="BY114" s="171"/>
      <c r="BZ114" s="171"/>
      <c r="CA114" s="171"/>
      <c r="CB114" s="171"/>
      <c r="CC114" s="171"/>
      <c r="CD114" s="171"/>
    </row>
    <row r="115" spans="1:82" x14ac:dyDescent="0.2">
      <c r="A115" s="56"/>
      <c r="B115" s="56"/>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6"/>
      <c r="AI115" s="56"/>
      <c r="AJ115" s="56"/>
      <c r="AK115" s="56"/>
      <c r="AL115" s="56"/>
      <c r="AM115" s="56"/>
      <c r="AN115" s="56"/>
      <c r="AO115" s="56"/>
      <c r="AP115" s="56"/>
      <c r="AQ115" s="56"/>
      <c r="AR115" s="56"/>
      <c r="AS115" s="56"/>
      <c r="AT115" s="56"/>
      <c r="AU115" s="56"/>
      <c r="AV115" s="56"/>
      <c r="AW115" s="56"/>
      <c r="AX115" s="56"/>
      <c r="AY115" s="56"/>
      <c r="AZ115" s="56"/>
      <c r="BA115" s="56"/>
      <c r="BB115" s="171"/>
      <c r="BC115" s="80"/>
      <c r="BD115" s="80"/>
      <c r="BE115" s="171"/>
      <c r="BF115" s="171"/>
      <c r="BG115" s="171"/>
      <c r="BH115" s="171"/>
      <c r="BI115" s="171"/>
      <c r="BJ115" s="171"/>
      <c r="BK115" s="171"/>
      <c r="BL115" s="171"/>
      <c r="BM115" s="171"/>
      <c r="BN115" s="171"/>
      <c r="BO115" s="171"/>
      <c r="BP115" s="171"/>
      <c r="BQ115" s="171"/>
      <c r="BR115" s="171"/>
      <c r="BS115" s="171"/>
      <c r="BT115" s="171"/>
      <c r="BU115" s="171"/>
      <c r="BV115" s="171"/>
      <c r="BW115" s="171"/>
      <c r="BX115" s="171"/>
      <c r="BY115" s="171"/>
      <c r="BZ115" s="171"/>
      <c r="CA115" s="171"/>
      <c r="CB115" s="171"/>
      <c r="CC115" s="171"/>
      <c r="CD115" s="171"/>
    </row>
    <row r="116" spans="1:82" x14ac:dyDescent="0.2">
      <c r="A116" s="56"/>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56"/>
      <c r="AL116" s="56"/>
      <c r="AM116" s="56"/>
      <c r="AN116" s="56"/>
      <c r="AO116" s="56"/>
      <c r="AP116" s="56"/>
      <c r="AQ116" s="56"/>
      <c r="AR116" s="56"/>
      <c r="AS116" s="56"/>
      <c r="AT116" s="56"/>
      <c r="AU116" s="56"/>
      <c r="AV116" s="56"/>
      <c r="AW116" s="56"/>
      <c r="AX116" s="56"/>
      <c r="AY116" s="56"/>
      <c r="AZ116" s="56"/>
      <c r="BA116" s="56"/>
      <c r="BB116" s="171"/>
      <c r="BC116" s="80"/>
      <c r="BD116" s="80"/>
      <c r="BE116" s="171"/>
      <c r="BF116" s="171"/>
      <c r="BG116" s="171"/>
      <c r="BH116" s="171"/>
      <c r="BI116" s="171"/>
      <c r="BJ116" s="171"/>
      <c r="BK116" s="171"/>
      <c r="BL116" s="171"/>
      <c r="BM116" s="171"/>
      <c r="BN116" s="171"/>
      <c r="BO116" s="171"/>
      <c r="BP116" s="171"/>
      <c r="BQ116" s="171"/>
      <c r="BR116" s="171"/>
      <c r="BS116" s="171"/>
      <c r="BT116" s="171"/>
      <c r="BU116" s="171"/>
      <c r="BV116" s="171"/>
      <c r="BW116" s="171"/>
      <c r="BX116" s="171"/>
      <c r="BY116" s="171"/>
      <c r="BZ116" s="171"/>
      <c r="CA116" s="171"/>
      <c r="CB116" s="171"/>
      <c r="CC116" s="171"/>
      <c r="CD116" s="171"/>
    </row>
    <row r="117" spans="1:82" x14ac:dyDescent="0.2">
      <c r="A117" s="56"/>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c r="AK117" s="56"/>
      <c r="AL117" s="56"/>
      <c r="AM117" s="56"/>
      <c r="AN117" s="56"/>
      <c r="AO117" s="56"/>
      <c r="AP117" s="56"/>
      <c r="AQ117" s="56"/>
      <c r="AR117" s="56"/>
      <c r="AS117" s="56"/>
      <c r="AT117" s="56"/>
      <c r="AU117" s="56"/>
      <c r="AV117" s="56"/>
      <c r="AW117" s="56"/>
      <c r="AX117" s="56"/>
      <c r="AY117" s="56"/>
      <c r="AZ117" s="56"/>
      <c r="BA117" s="56"/>
      <c r="BB117" s="171"/>
      <c r="BC117" s="80"/>
      <c r="BD117" s="80"/>
      <c r="BE117" s="171"/>
      <c r="BF117" s="171"/>
      <c r="BG117" s="171"/>
      <c r="BH117" s="171"/>
      <c r="BI117" s="171"/>
      <c r="BJ117" s="171"/>
      <c r="BK117" s="171"/>
      <c r="BL117" s="171"/>
      <c r="BM117" s="171"/>
      <c r="BN117" s="171"/>
      <c r="BO117" s="171"/>
      <c r="BP117" s="171"/>
      <c r="BQ117" s="171"/>
      <c r="BR117" s="171"/>
      <c r="BS117" s="171"/>
      <c r="BT117" s="171"/>
      <c r="BU117" s="171"/>
      <c r="BV117" s="171"/>
      <c r="BW117" s="171"/>
      <c r="BX117" s="171"/>
      <c r="BY117" s="171"/>
      <c r="BZ117" s="171"/>
      <c r="CA117" s="171"/>
      <c r="CB117" s="171"/>
      <c r="CC117" s="171"/>
      <c r="CD117" s="171"/>
    </row>
    <row r="118" spans="1:82" x14ac:dyDescent="0.2">
      <c r="A118" s="56"/>
      <c r="B118" s="56"/>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c r="AK118" s="56"/>
      <c r="AL118" s="56"/>
      <c r="AM118" s="56"/>
      <c r="AN118" s="56"/>
      <c r="AO118" s="56"/>
      <c r="AP118" s="56"/>
      <c r="AQ118" s="56"/>
      <c r="AR118" s="56"/>
      <c r="AS118" s="56"/>
      <c r="AT118" s="56"/>
      <c r="AU118" s="56"/>
      <c r="AV118" s="56"/>
      <c r="AW118" s="56"/>
      <c r="AX118" s="56"/>
      <c r="AY118" s="56"/>
      <c r="AZ118" s="56"/>
      <c r="BA118" s="56"/>
      <c r="BB118" s="171"/>
      <c r="BC118" s="80"/>
      <c r="BD118" s="80"/>
      <c r="BE118" s="171"/>
      <c r="BF118" s="171"/>
      <c r="BG118" s="171"/>
      <c r="BH118" s="171"/>
      <c r="BI118" s="171"/>
      <c r="BJ118" s="171"/>
      <c r="BK118" s="171"/>
      <c r="BL118" s="171"/>
      <c r="BM118" s="171"/>
      <c r="BN118" s="171"/>
      <c r="BO118" s="171"/>
      <c r="BP118" s="171"/>
      <c r="BQ118" s="171"/>
      <c r="BR118" s="171"/>
      <c r="BS118" s="171"/>
      <c r="BT118" s="171"/>
      <c r="BU118" s="171"/>
      <c r="BV118" s="171"/>
      <c r="BW118" s="171"/>
      <c r="BX118" s="171"/>
      <c r="BY118" s="171"/>
      <c r="BZ118" s="171"/>
      <c r="CA118" s="171"/>
      <c r="CB118" s="171"/>
      <c r="CC118" s="171"/>
      <c r="CD118" s="171"/>
    </row>
    <row r="119" spans="1:82" x14ac:dyDescent="0.2">
      <c r="A119" s="56"/>
      <c r="B119" s="56"/>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c r="AL119" s="56"/>
      <c r="AM119" s="56"/>
      <c r="AN119" s="56"/>
      <c r="AO119" s="56"/>
      <c r="AP119" s="56"/>
      <c r="AQ119" s="56"/>
      <c r="AR119" s="56"/>
      <c r="AS119" s="56"/>
      <c r="AT119" s="56"/>
      <c r="AU119" s="56"/>
      <c r="AV119" s="56"/>
      <c r="AW119" s="56"/>
      <c r="AX119" s="56"/>
      <c r="AY119" s="56"/>
      <c r="AZ119" s="56"/>
      <c r="BA119" s="56"/>
      <c r="BB119" s="171"/>
      <c r="BC119" s="80"/>
      <c r="BD119" s="80"/>
      <c r="BE119" s="171"/>
      <c r="BF119" s="171"/>
      <c r="BG119" s="171"/>
      <c r="BH119" s="171"/>
      <c r="BI119" s="171"/>
      <c r="BJ119" s="171"/>
      <c r="BK119" s="171"/>
      <c r="BL119" s="171"/>
      <c r="BM119" s="171"/>
      <c r="BN119" s="171"/>
      <c r="BO119" s="171"/>
      <c r="BP119" s="171"/>
      <c r="BQ119" s="171"/>
      <c r="BR119" s="171"/>
      <c r="BS119" s="171"/>
      <c r="BT119" s="171"/>
      <c r="BU119" s="171"/>
      <c r="BV119" s="171"/>
      <c r="BW119" s="171"/>
      <c r="BX119" s="171"/>
      <c r="BY119" s="171"/>
      <c r="BZ119" s="171"/>
      <c r="CA119" s="171"/>
      <c r="CB119" s="171"/>
      <c r="CC119" s="171"/>
      <c r="CD119" s="171"/>
    </row>
    <row r="120" spans="1:82" x14ac:dyDescent="0.2">
      <c r="A120" s="56"/>
      <c r="B120" s="56"/>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c r="AK120" s="56"/>
      <c r="AL120" s="56"/>
      <c r="AM120" s="56"/>
      <c r="AN120" s="56"/>
      <c r="AO120" s="56"/>
      <c r="AP120" s="56"/>
      <c r="AQ120" s="56"/>
      <c r="AR120" s="56"/>
      <c r="AS120" s="56"/>
      <c r="AT120" s="56"/>
      <c r="AU120" s="56"/>
      <c r="AV120" s="56"/>
      <c r="AW120" s="56"/>
      <c r="AX120" s="56"/>
      <c r="AY120" s="56"/>
      <c r="AZ120" s="56"/>
      <c r="BA120" s="56"/>
      <c r="BB120" s="171"/>
      <c r="BC120" s="80"/>
      <c r="BD120" s="80"/>
      <c r="BE120" s="171"/>
      <c r="BF120" s="171"/>
      <c r="BG120" s="171"/>
      <c r="BH120" s="171"/>
      <c r="BI120" s="171"/>
      <c r="BJ120" s="171"/>
      <c r="BK120" s="171"/>
      <c r="BL120" s="171"/>
      <c r="BM120" s="171"/>
      <c r="BN120" s="171"/>
      <c r="BO120" s="171"/>
      <c r="BP120" s="171"/>
      <c r="BQ120" s="171"/>
      <c r="BR120" s="171"/>
      <c r="BS120" s="171"/>
      <c r="BT120" s="171"/>
      <c r="BU120" s="171"/>
      <c r="BV120" s="171"/>
      <c r="BW120" s="171"/>
      <c r="BX120" s="171"/>
      <c r="BY120" s="171"/>
      <c r="BZ120" s="171"/>
      <c r="CA120" s="171"/>
      <c r="CB120" s="171"/>
      <c r="CC120" s="171"/>
      <c r="CD120" s="171"/>
    </row>
    <row r="121" spans="1:82" x14ac:dyDescent="0.2">
      <c r="A121" s="56"/>
      <c r="B121" s="56"/>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c r="AL121" s="56"/>
      <c r="AM121" s="56"/>
      <c r="AN121" s="56"/>
      <c r="AO121" s="56"/>
      <c r="AP121" s="56"/>
      <c r="AQ121" s="56"/>
      <c r="AR121" s="56"/>
      <c r="AS121" s="56"/>
      <c r="AT121" s="56"/>
      <c r="AU121" s="56"/>
      <c r="AV121" s="56"/>
      <c r="AW121" s="56"/>
      <c r="AX121" s="56"/>
      <c r="AY121" s="56"/>
      <c r="AZ121" s="56"/>
      <c r="BA121" s="56"/>
      <c r="BB121" s="171"/>
      <c r="BC121" s="80"/>
      <c r="BD121" s="80"/>
      <c r="BE121" s="171"/>
      <c r="BF121" s="171"/>
      <c r="BG121" s="171"/>
      <c r="BH121" s="171"/>
      <c r="BI121" s="171"/>
      <c r="BJ121" s="171"/>
      <c r="BK121" s="171"/>
      <c r="BL121" s="171"/>
      <c r="BM121" s="171"/>
      <c r="BN121" s="171"/>
      <c r="BO121" s="171"/>
      <c r="BP121" s="171"/>
      <c r="BQ121" s="171"/>
      <c r="BR121" s="171"/>
      <c r="BS121" s="171"/>
      <c r="BT121" s="171"/>
      <c r="BU121" s="171"/>
      <c r="BV121" s="171"/>
      <c r="BW121" s="171"/>
      <c r="BX121" s="171"/>
      <c r="BY121" s="171"/>
      <c r="BZ121" s="171"/>
      <c r="CA121" s="171"/>
      <c r="CB121" s="171"/>
      <c r="CC121" s="171"/>
      <c r="CD121" s="171"/>
    </row>
    <row r="122" spans="1:82" x14ac:dyDescent="0.2">
      <c r="A122" s="56"/>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c r="AM122" s="56"/>
      <c r="AN122" s="56"/>
      <c r="AO122" s="56"/>
      <c r="AP122" s="56"/>
      <c r="AQ122" s="56"/>
      <c r="AR122" s="56"/>
      <c r="AS122" s="56"/>
      <c r="AT122" s="56"/>
      <c r="AU122" s="56"/>
      <c r="AV122" s="56"/>
      <c r="AW122" s="56"/>
      <c r="AX122" s="56"/>
      <c r="AY122" s="56"/>
      <c r="AZ122" s="56"/>
      <c r="BA122" s="56"/>
      <c r="BB122" s="171"/>
      <c r="BC122" s="80"/>
      <c r="BD122" s="80"/>
      <c r="BE122" s="171"/>
      <c r="BF122" s="171"/>
      <c r="BG122" s="171"/>
      <c r="BH122" s="171"/>
      <c r="BI122" s="171"/>
      <c r="BJ122" s="171"/>
      <c r="BK122" s="171"/>
      <c r="BL122" s="171"/>
      <c r="BM122" s="171"/>
      <c r="BN122" s="171"/>
      <c r="BO122" s="171"/>
      <c r="BP122" s="171"/>
      <c r="BQ122" s="171"/>
      <c r="BR122" s="171"/>
      <c r="BS122" s="171"/>
      <c r="BT122" s="171"/>
      <c r="BU122" s="171"/>
      <c r="BV122" s="171"/>
      <c r="BW122" s="171"/>
      <c r="BX122" s="171"/>
      <c r="BY122" s="171"/>
      <c r="BZ122" s="171"/>
      <c r="CA122" s="171"/>
      <c r="CB122" s="171"/>
      <c r="CC122" s="171"/>
      <c r="CD122" s="171"/>
    </row>
    <row r="123" spans="1:82" x14ac:dyDescent="0.2">
      <c r="A123" s="56"/>
      <c r="B123" s="56"/>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6"/>
      <c r="AN123" s="56"/>
      <c r="AO123" s="56"/>
      <c r="AP123" s="56"/>
      <c r="AQ123" s="56"/>
      <c r="AR123" s="56"/>
      <c r="AS123" s="56"/>
      <c r="AT123" s="56"/>
      <c r="AU123" s="56"/>
      <c r="AV123" s="56"/>
      <c r="AW123" s="56"/>
      <c r="AX123" s="56"/>
      <c r="AY123" s="56"/>
      <c r="AZ123" s="56"/>
      <c r="BA123" s="56"/>
      <c r="BB123" s="171"/>
      <c r="BC123" s="80"/>
      <c r="BD123" s="80"/>
      <c r="BE123" s="171"/>
      <c r="BF123" s="171"/>
      <c r="BG123" s="171"/>
      <c r="BH123" s="171"/>
      <c r="BI123" s="171"/>
      <c r="BJ123" s="171"/>
      <c r="BK123" s="171"/>
      <c r="BL123" s="171"/>
      <c r="BM123" s="171"/>
      <c r="BN123" s="171"/>
      <c r="BO123" s="171"/>
      <c r="BP123" s="171"/>
      <c r="BQ123" s="171"/>
      <c r="BR123" s="171"/>
      <c r="BS123" s="171"/>
      <c r="BT123" s="171"/>
      <c r="BU123" s="171"/>
      <c r="BV123" s="171"/>
      <c r="BW123" s="171"/>
      <c r="BX123" s="171"/>
      <c r="BY123" s="171"/>
      <c r="BZ123" s="171"/>
      <c r="CA123" s="171"/>
      <c r="CB123" s="171"/>
      <c r="CC123" s="171"/>
      <c r="CD123" s="171"/>
    </row>
    <row r="124" spans="1:82" x14ac:dyDescent="0.2">
      <c r="A124" s="56"/>
      <c r="B124" s="56"/>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c r="AA124" s="56"/>
      <c r="AB124" s="56"/>
      <c r="AC124" s="56"/>
      <c r="AD124" s="56"/>
      <c r="AE124" s="56"/>
      <c r="AF124" s="56"/>
      <c r="AG124" s="56"/>
      <c r="AH124" s="56"/>
      <c r="AI124" s="56"/>
      <c r="AJ124" s="56"/>
      <c r="AK124" s="56"/>
      <c r="AL124" s="56"/>
      <c r="AM124" s="56"/>
      <c r="AN124" s="56"/>
      <c r="AO124" s="56"/>
      <c r="AP124" s="56"/>
      <c r="AQ124" s="56"/>
      <c r="AR124" s="56"/>
      <c r="AS124" s="56"/>
      <c r="AT124" s="56"/>
      <c r="AU124" s="56"/>
      <c r="AV124" s="56"/>
      <c r="AW124" s="56"/>
      <c r="AX124" s="56"/>
      <c r="AY124" s="56"/>
      <c r="AZ124" s="56"/>
      <c r="BA124" s="56"/>
      <c r="BB124" s="171"/>
      <c r="BC124" s="80"/>
      <c r="BD124" s="80"/>
      <c r="BE124" s="171"/>
      <c r="BF124" s="171"/>
      <c r="BG124" s="171"/>
      <c r="BH124" s="171"/>
      <c r="BI124" s="171"/>
      <c r="BJ124" s="171"/>
      <c r="BK124" s="171"/>
      <c r="BL124" s="171"/>
      <c r="BM124" s="171"/>
      <c r="BN124" s="171"/>
      <c r="BO124" s="171"/>
      <c r="BP124" s="171"/>
      <c r="BQ124" s="171"/>
      <c r="BR124" s="171"/>
      <c r="BS124" s="171"/>
      <c r="BT124" s="171"/>
      <c r="BU124" s="171"/>
      <c r="BV124" s="171"/>
      <c r="BW124" s="171"/>
      <c r="BX124" s="171"/>
      <c r="BY124" s="171"/>
      <c r="BZ124" s="171"/>
      <c r="CA124" s="171"/>
      <c r="CB124" s="171"/>
      <c r="CC124" s="171"/>
      <c r="CD124" s="171"/>
    </row>
    <row r="125" spans="1:82" x14ac:dyDescent="0.2">
      <c r="A125" s="56"/>
      <c r="B125" s="56"/>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c r="AK125" s="56"/>
      <c r="AL125" s="56"/>
      <c r="AM125" s="56"/>
      <c r="AN125" s="56"/>
      <c r="AO125" s="56"/>
      <c r="AP125" s="56"/>
      <c r="AQ125" s="56"/>
      <c r="AR125" s="56"/>
      <c r="AS125" s="56"/>
      <c r="AT125" s="56"/>
      <c r="AU125" s="56"/>
      <c r="AV125" s="56"/>
      <c r="AW125" s="56"/>
      <c r="AX125" s="56"/>
      <c r="AY125" s="56"/>
      <c r="AZ125" s="56"/>
      <c r="BA125" s="56"/>
      <c r="BB125" s="171"/>
      <c r="BC125" s="80"/>
      <c r="BD125" s="80"/>
      <c r="BE125" s="171"/>
      <c r="BF125" s="171"/>
      <c r="BG125" s="171"/>
      <c r="BH125" s="171"/>
      <c r="BI125" s="171"/>
      <c r="BJ125" s="171"/>
      <c r="BK125" s="171"/>
      <c r="BL125" s="171"/>
      <c r="BM125" s="171"/>
      <c r="BN125" s="171"/>
      <c r="BO125" s="171"/>
      <c r="BP125" s="171"/>
      <c r="BQ125" s="171"/>
      <c r="BR125" s="171"/>
      <c r="BS125" s="171"/>
      <c r="BT125" s="171"/>
      <c r="BU125" s="171"/>
      <c r="BV125" s="171"/>
      <c r="BW125" s="171"/>
      <c r="BX125" s="171"/>
      <c r="BY125" s="171"/>
      <c r="BZ125" s="171"/>
      <c r="CA125" s="171"/>
      <c r="CB125" s="171"/>
      <c r="CC125" s="171"/>
      <c r="CD125" s="171"/>
    </row>
    <row r="126" spans="1:82" x14ac:dyDescent="0.2">
      <c r="A126" s="56"/>
      <c r="B126" s="56"/>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56"/>
      <c r="AL126" s="56"/>
      <c r="AM126" s="56"/>
      <c r="AN126" s="56"/>
      <c r="AO126" s="56"/>
      <c r="AP126" s="56"/>
      <c r="AQ126" s="56"/>
      <c r="AR126" s="56"/>
      <c r="AS126" s="56"/>
      <c r="AT126" s="56"/>
      <c r="AU126" s="56"/>
      <c r="AV126" s="56"/>
      <c r="AW126" s="56"/>
      <c r="AX126" s="56"/>
      <c r="AY126" s="56"/>
      <c r="AZ126" s="56"/>
      <c r="BA126" s="56"/>
      <c r="BB126" s="171"/>
      <c r="BC126" s="80"/>
      <c r="BD126" s="80"/>
      <c r="BE126" s="171"/>
      <c r="BF126" s="171"/>
      <c r="BG126" s="171"/>
      <c r="BH126" s="171"/>
      <c r="BI126" s="171"/>
      <c r="BJ126" s="171"/>
      <c r="BK126" s="171"/>
      <c r="BL126" s="171"/>
      <c r="BM126" s="171"/>
      <c r="BN126" s="171"/>
      <c r="BO126" s="171"/>
      <c r="BP126" s="171"/>
      <c r="BQ126" s="171"/>
      <c r="BR126" s="171"/>
      <c r="BS126" s="171"/>
      <c r="BT126" s="171"/>
      <c r="BU126" s="171"/>
      <c r="BV126" s="171"/>
      <c r="BW126" s="171"/>
      <c r="BX126" s="171"/>
      <c r="BY126" s="171"/>
      <c r="BZ126" s="171"/>
      <c r="CA126" s="171"/>
      <c r="CB126" s="171"/>
      <c r="CC126" s="171"/>
      <c r="CD126" s="171"/>
    </row>
    <row r="127" spans="1:82" x14ac:dyDescent="0.2">
      <c r="A127" s="56"/>
      <c r="B127" s="56"/>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c r="AK127" s="56"/>
      <c r="AL127" s="56"/>
      <c r="AM127" s="56"/>
      <c r="AN127" s="56"/>
      <c r="AO127" s="56"/>
      <c r="AP127" s="56"/>
      <c r="AQ127" s="56"/>
      <c r="AR127" s="56"/>
      <c r="AS127" s="56"/>
      <c r="AT127" s="56"/>
      <c r="AU127" s="56"/>
      <c r="AV127" s="56"/>
      <c r="AW127" s="56"/>
      <c r="AX127" s="56"/>
      <c r="AY127" s="56"/>
      <c r="AZ127" s="56"/>
      <c r="BA127" s="56"/>
      <c r="BB127" s="171"/>
      <c r="BC127" s="80"/>
      <c r="BD127" s="80"/>
      <c r="BE127" s="171"/>
      <c r="BF127" s="171"/>
      <c r="BG127" s="171"/>
      <c r="BH127" s="171"/>
      <c r="BI127" s="171"/>
      <c r="BJ127" s="171"/>
      <c r="BK127" s="171"/>
      <c r="BL127" s="171"/>
      <c r="BM127" s="171"/>
      <c r="BN127" s="171"/>
      <c r="BO127" s="171"/>
      <c r="BP127" s="171"/>
      <c r="BQ127" s="171"/>
      <c r="BR127" s="171"/>
      <c r="BS127" s="171"/>
      <c r="BT127" s="171"/>
      <c r="BU127" s="171"/>
      <c r="BV127" s="171"/>
      <c r="BW127" s="171"/>
      <c r="BX127" s="171"/>
      <c r="BY127" s="171"/>
      <c r="BZ127" s="171"/>
      <c r="CA127" s="171"/>
      <c r="CB127" s="171"/>
      <c r="CC127" s="171"/>
      <c r="CD127" s="171"/>
    </row>
    <row r="128" spans="1:82" x14ac:dyDescent="0.2">
      <c r="A128" s="56"/>
      <c r="B128" s="56"/>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c r="AK128" s="56"/>
      <c r="AL128" s="56"/>
      <c r="AM128" s="56"/>
      <c r="AN128" s="56"/>
      <c r="AO128" s="56"/>
      <c r="AP128" s="56"/>
      <c r="AQ128" s="56"/>
      <c r="AR128" s="56"/>
      <c r="AS128" s="56"/>
      <c r="AT128" s="56"/>
      <c r="AU128" s="56"/>
      <c r="AV128" s="56"/>
      <c r="AW128" s="56"/>
      <c r="AX128" s="56"/>
      <c r="AY128" s="56"/>
      <c r="AZ128" s="56"/>
      <c r="BA128" s="56"/>
      <c r="BB128" s="171"/>
      <c r="BC128" s="80"/>
      <c r="BD128" s="80"/>
      <c r="BE128" s="171"/>
      <c r="BF128" s="171"/>
      <c r="BG128" s="171"/>
      <c r="BH128" s="171"/>
      <c r="BI128" s="171"/>
      <c r="BJ128" s="171"/>
      <c r="BK128" s="171"/>
      <c r="BL128" s="171"/>
      <c r="BM128" s="171"/>
      <c r="BN128" s="171"/>
      <c r="BO128" s="171"/>
      <c r="BP128" s="171"/>
      <c r="BQ128" s="171"/>
      <c r="BR128" s="171"/>
      <c r="BS128" s="171"/>
      <c r="BT128" s="171"/>
      <c r="BU128" s="171"/>
      <c r="BV128" s="171"/>
      <c r="BW128" s="171"/>
      <c r="BX128" s="171"/>
      <c r="BY128" s="171"/>
      <c r="BZ128" s="171"/>
      <c r="CA128" s="171"/>
      <c r="CB128" s="171"/>
      <c r="CC128" s="171"/>
      <c r="CD128" s="171"/>
    </row>
    <row r="129" spans="1:82" x14ac:dyDescent="0.2">
      <c r="A129" s="56"/>
      <c r="B129" s="56"/>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c r="AK129" s="56"/>
      <c r="AL129" s="56"/>
      <c r="AM129" s="56"/>
      <c r="AN129" s="56"/>
      <c r="AO129" s="56"/>
      <c r="AP129" s="56"/>
      <c r="AQ129" s="56"/>
      <c r="AR129" s="56"/>
      <c r="AS129" s="56"/>
      <c r="AT129" s="56"/>
      <c r="AU129" s="56"/>
      <c r="AV129" s="56"/>
      <c r="AW129" s="56"/>
      <c r="AX129" s="56"/>
      <c r="AY129" s="56"/>
      <c r="AZ129" s="56"/>
      <c r="BA129" s="56"/>
      <c r="BB129" s="171"/>
      <c r="BC129" s="80"/>
      <c r="BD129" s="80"/>
      <c r="BE129" s="171"/>
      <c r="BF129" s="171"/>
      <c r="BG129" s="171"/>
      <c r="BH129" s="171"/>
      <c r="BI129" s="171"/>
      <c r="BJ129" s="171"/>
      <c r="BK129" s="171"/>
      <c r="BL129" s="171"/>
      <c r="BM129" s="171"/>
      <c r="BN129" s="171"/>
      <c r="BO129" s="171"/>
      <c r="BP129" s="171"/>
      <c r="BQ129" s="171"/>
      <c r="BR129" s="171"/>
      <c r="BS129" s="171"/>
      <c r="BT129" s="171"/>
      <c r="BU129" s="171"/>
      <c r="BV129" s="171"/>
      <c r="BW129" s="171"/>
      <c r="BX129" s="171"/>
      <c r="BY129" s="171"/>
      <c r="BZ129" s="171"/>
      <c r="CA129" s="171"/>
      <c r="CB129" s="171"/>
      <c r="CC129" s="171"/>
      <c r="CD129" s="171"/>
    </row>
    <row r="130" spans="1:82" x14ac:dyDescent="0.2">
      <c r="A130" s="56"/>
      <c r="B130" s="56"/>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c r="AK130" s="56"/>
      <c r="AL130" s="56"/>
      <c r="AM130" s="56"/>
      <c r="AN130" s="56"/>
      <c r="AO130" s="56"/>
      <c r="AP130" s="56"/>
      <c r="AQ130" s="56"/>
      <c r="AR130" s="56"/>
      <c r="AS130" s="56"/>
      <c r="AT130" s="56"/>
      <c r="AU130" s="56"/>
      <c r="AV130" s="56"/>
      <c r="AW130" s="56"/>
      <c r="AX130" s="56"/>
      <c r="AY130" s="56"/>
      <c r="AZ130" s="56"/>
      <c r="BA130" s="56"/>
      <c r="BB130" s="171"/>
      <c r="BC130" s="80"/>
      <c r="BD130" s="80"/>
      <c r="BE130" s="171"/>
      <c r="BF130" s="171"/>
      <c r="BG130" s="171"/>
      <c r="BH130" s="171"/>
      <c r="BI130" s="171"/>
      <c r="BJ130" s="171"/>
      <c r="BK130" s="171"/>
      <c r="BL130" s="171"/>
      <c r="BM130" s="171"/>
      <c r="BN130" s="171"/>
      <c r="BO130" s="171"/>
      <c r="BP130" s="171"/>
      <c r="BQ130" s="171"/>
      <c r="BR130" s="171"/>
      <c r="BS130" s="171"/>
      <c r="BT130" s="171"/>
      <c r="BU130" s="171"/>
      <c r="BV130" s="171"/>
      <c r="BW130" s="171"/>
      <c r="BX130" s="171"/>
      <c r="BY130" s="171"/>
      <c r="BZ130" s="171"/>
      <c r="CA130" s="171"/>
      <c r="CB130" s="171"/>
      <c r="CC130" s="171"/>
      <c r="CD130" s="171"/>
    </row>
    <row r="131" spans="1:82" x14ac:dyDescent="0.2">
      <c r="A131" s="56"/>
      <c r="B131" s="56"/>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c r="AK131" s="56"/>
      <c r="AL131" s="56"/>
      <c r="AM131" s="56"/>
      <c r="AN131" s="56"/>
      <c r="AO131" s="56"/>
      <c r="AP131" s="56"/>
      <c r="AQ131" s="56"/>
      <c r="AR131" s="56"/>
      <c r="AS131" s="56"/>
      <c r="AT131" s="56"/>
      <c r="AU131" s="56"/>
      <c r="AV131" s="56"/>
      <c r="AW131" s="56"/>
      <c r="AX131" s="56"/>
      <c r="AY131" s="56"/>
      <c r="AZ131" s="56"/>
      <c r="BA131" s="56"/>
      <c r="BB131" s="171"/>
      <c r="BC131" s="80"/>
      <c r="BD131" s="80"/>
      <c r="BE131" s="171"/>
      <c r="BF131" s="171"/>
      <c r="BG131" s="171"/>
      <c r="BH131" s="171"/>
      <c r="BI131" s="171"/>
      <c r="BJ131" s="171"/>
      <c r="BK131" s="171"/>
      <c r="BL131" s="171"/>
      <c r="BM131" s="171"/>
      <c r="BN131" s="171"/>
      <c r="BO131" s="171"/>
      <c r="BP131" s="171"/>
      <c r="BQ131" s="171"/>
      <c r="BR131" s="171"/>
      <c r="BS131" s="171"/>
      <c r="BT131" s="171"/>
      <c r="BU131" s="171"/>
      <c r="BV131" s="171"/>
      <c r="BW131" s="171"/>
      <c r="BX131" s="171"/>
      <c r="BY131" s="171"/>
      <c r="BZ131" s="171"/>
      <c r="CA131" s="171"/>
      <c r="CB131" s="171"/>
      <c r="CC131" s="171"/>
      <c r="CD131" s="171"/>
    </row>
    <row r="132" spans="1:82" x14ac:dyDescent="0.2">
      <c r="A132" s="56"/>
      <c r="B132" s="56"/>
      <c r="C132" s="56"/>
      <c r="D132" s="56"/>
      <c r="E132" s="56"/>
      <c r="F132" s="56"/>
      <c r="G132" s="56"/>
      <c r="H132" s="56"/>
      <c r="I132" s="56"/>
      <c r="J132" s="56"/>
      <c r="K132" s="56"/>
      <c r="L132" s="56"/>
      <c r="M132" s="56"/>
      <c r="N132" s="56"/>
      <c r="O132" s="56"/>
      <c r="P132" s="56"/>
      <c r="Q132" s="56"/>
      <c r="R132" s="56"/>
      <c r="S132" s="56"/>
      <c r="T132" s="56"/>
      <c r="U132" s="56"/>
      <c r="V132" s="56"/>
      <c r="W132" s="56"/>
      <c r="X132" s="56"/>
      <c r="Y132" s="56"/>
      <c r="Z132" s="56"/>
      <c r="AA132" s="56"/>
      <c r="AB132" s="56"/>
      <c r="AC132" s="56"/>
      <c r="AD132" s="56"/>
      <c r="AE132" s="56"/>
      <c r="AF132" s="56"/>
      <c r="AG132" s="56"/>
      <c r="AH132" s="56"/>
      <c r="AI132" s="56"/>
      <c r="AJ132" s="56"/>
      <c r="AK132" s="56"/>
      <c r="AL132" s="56"/>
      <c r="AM132" s="56"/>
      <c r="AN132" s="56"/>
      <c r="AO132" s="56"/>
      <c r="AP132" s="56"/>
      <c r="AQ132" s="56"/>
      <c r="AR132" s="56"/>
      <c r="AS132" s="56"/>
      <c r="AT132" s="56"/>
      <c r="AU132" s="56"/>
      <c r="AV132" s="56"/>
      <c r="AW132" s="56"/>
      <c r="AX132" s="56"/>
      <c r="AY132" s="56"/>
      <c r="AZ132" s="56"/>
      <c r="BA132" s="56"/>
      <c r="BB132" s="171"/>
      <c r="BC132" s="80"/>
      <c r="BD132" s="80"/>
      <c r="BE132" s="171"/>
      <c r="BF132" s="171"/>
      <c r="BG132" s="171"/>
      <c r="BH132" s="171"/>
      <c r="BI132" s="171"/>
      <c r="BJ132" s="171"/>
      <c r="BK132" s="171"/>
      <c r="BL132" s="171"/>
      <c r="BM132" s="171"/>
      <c r="BN132" s="171"/>
      <c r="BO132" s="171"/>
      <c r="BP132" s="171"/>
      <c r="BQ132" s="171"/>
      <c r="BR132" s="171"/>
      <c r="BS132" s="171"/>
      <c r="BT132" s="171"/>
      <c r="BU132" s="171"/>
      <c r="BV132" s="171"/>
      <c r="BW132" s="171"/>
      <c r="BX132" s="171"/>
      <c r="BY132" s="171"/>
      <c r="BZ132" s="171"/>
      <c r="CA132" s="171"/>
      <c r="CB132" s="171"/>
      <c r="CC132" s="171"/>
      <c r="CD132" s="171"/>
    </row>
    <row r="133" spans="1:82" x14ac:dyDescent="0.2">
      <c r="A133" s="56"/>
      <c r="B133" s="56"/>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c r="AK133" s="56"/>
      <c r="AL133" s="56"/>
      <c r="AM133" s="56"/>
      <c r="AN133" s="56"/>
      <c r="AO133" s="56"/>
      <c r="AP133" s="56"/>
      <c r="AQ133" s="56"/>
      <c r="AR133" s="56"/>
      <c r="AS133" s="56"/>
      <c r="AT133" s="56"/>
      <c r="AU133" s="56"/>
      <c r="AV133" s="56"/>
      <c r="AW133" s="56"/>
      <c r="AX133" s="56"/>
      <c r="AY133" s="56"/>
      <c r="AZ133" s="56"/>
      <c r="BA133" s="56"/>
      <c r="BB133" s="171"/>
      <c r="BC133" s="80"/>
      <c r="BD133" s="80"/>
      <c r="BE133" s="171"/>
      <c r="BF133" s="171"/>
      <c r="BG133" s="171"/>
      <c r="BH133" s="171"/>
      <c r="BI133" s="171"/>
      <c r="BJ133" s="171"/>
      <c r="BK133" s="171"/>
      <c r="BL133" s="171"/>
      <c r="BM133" s="171"/>
      <c r="BN133" s="171"/>
      <c r="BO133" s="171"/>
      <c r="BP133" s="171"/>
      <c r="BQ133" s="171"/>
      <c r="BR133" s="171"/>
      <c r="BS133" s="171"/>
      <c r="BT133" s="171"/>
      <c r="BU133" s="171"/>
      <c r="BV133" s="171"/>
      <c r="BW133" s="171"/>
      <c r="BX133" s="171"/>
      <c r="BY133" s="171"/>
      <c r="BZ133" s="171"/>
      <c r="CA133" s="171"/>
      <c r="CB133" s="171"/>
      <c r="CC133" s="171"/>
      <c r="CD133" s="171"/>
    </row>
    <row r="134" spans="1:82" x14ac:dyDescent="0.2">
      <c r="A134" s="56"/>
      <c r="B134" s="56"/>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c r="AI134" s="56"/>
      <c r="AJ134" s="56"/>
      <c r="AK134" s="56"/>
      <c r="AL134" s="56"/>
      <c r="AM134" s="56"/>
      <c r="AN134" s="56"/>
      <c r="AO134" s="56"/>
      <c r="AP134" s="56"/>
      <c r="AQ134" s="56"/>
      <c r="AR134" s="56"/>
      <c r="AS134" s="56"/>
      <c r="AT134" s="56"/>
      <c r="AU134" s="56"/>
      <c r="AV134" s="56"/>
      <c r="AW134" s="56"/>
      <c r="AX134" s="56"/>
      <c r="AY134" s="56"/>
      <c r="AZ134" s="56"/>
      <c r="BA134" s="56"/>
      <c r="BB134" s="171"/>
      <c r="BC134" s="80"/>
      <c r="BD134" s="80"/>
      <c r="BE134" s="171"/>
      <c r="BF134" s="171"/>
      <c r="BG134" s="171"/>
      <c r="BH134" s="171"/>
      <c r="BI134" s="171"/>
      <c r="BJ134" s="171"/>
      <c r="BK134" s="171"/>
      <c r="BL134" s="171"/>
      <c r="BM134" s="171"/>
      <c r="BN134" s="171"/>
      <c r="BO134" s="171"/>
      <c r="BP134" s="171"/>
      <c r="BQ134" s="171"/>
      <c r="BR134" s="171"/>
      <c r="BS134" s="171"/>
      <c r="BT134" s="171"/>
      <c r="BU134" s="171"/>
      <c r="BV134" s="171"/>
      <c r="BW134" s="171"/>
      <c r="BX134" s="171"/>
      <c r="BY134" s="171"/>
      <c r="BZ134" s="171"/>
      <c r="CA134" s="171"/>
      <c r="CB134" s="171"/>
      <c r="CC134" s="171"/>
      <c r="CD134" s="171"/>
    </row>
    <row r="135" spans="1:82" x14ac:dyDescent="0.2">
      <c r="A135" s="56"/>
      <c r="B135" s="56"/>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c r="AK135" s="56"/>
      <c r="AL135" s="56"/>
      <c r="AM135" s="56"/>
      <c r="AN135" s="56"/>
      <c r="AO135" s="56"/>
      <c r="AP135" s="56"/>
      <c r="AQ135" s="56"/>
      <c r="AR135" s="56"/>
      <c r="AS135" s="56"/>
      <c r="AT135" s="56"/>
      <c r="AU135" s="56"/>
      <c r="AV135" s="56"/>
      <c r="AW135" s="56"/>
      <c r="AX135" s="56"/>
      <c r="AY135" s="56"/>
      <c r="AZ135" s="56"/>
      <c r="BA135" s="56"/>
      <c r="BB135" s="171"/>
      <c r="BC135" s="80"/>
      <c r="BD135" s="80"/>
      <c r="BE135" s="171"/>
      <c r="BF135" s="171"/>
      <c r="BG135" s="171"/>
      <c r="BH135" s="171"/>
      <c r="BI135" s="171"/>
      <c r="BJ135" s="171"/>
      <c r="BK135" s="171"/>
      <c r="BL135" s="171"/>
      <c r="BM135" s="171"/>
      <c r="BN135" s="171"/>
      <c r="BO135" s="171"/>
      <c r="BP135" s="171"/>
      <c r="BQ135" s="171"/>
      <c r="BR135" s="171"/>
      <c r="BS135" s="171"/>
      <c r="BT135" s="171"/>
      <c r="BU135" s="171"/>
      <c r="BV135" s="171"/>
      <c r="BW135" s="171"/>
      <c r="BX135" s="171"/>
      <c r="BY135" s="171"/>
      <c r="BZ135" s="171"/>
      <c r="CA135" s="171"/>
      <c r="CB135" s="171"/>
      <c r="CC135" s="171"/>
      <c r="CD135" s="171"/>
    </row>
    <row r="136" spans="1:82" x14ac:dyDescent="0.2">
      <c r="A136" s="56"/>
      <c r="B136" s="56"/>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c r="AK136" s="56"/>
      <c r="AL136" s="56"/>
      <c r="AM136" s="56"/>
      <c r="AN136" s="56"/>
      <c r="AO136" s="56"/>
      <c r="AP136" s="56"/>
      <c r="AQ136" s="56"/>
      <c r="AR136" s="56"/>
      <c r="AS136" s="56"/>
      <c r="AT136" s="56"/>
      <c r="AU136" s="56"/>
      <c r="AV136" s="56"/>
      <c r="AW136" s="56"/>
      <c r="AX136" s="56"/>
      <c r="AY136" s="56"/>
      <c r="AZ136" s="56"/>
      <c r="BA136" s="56"/>
      <c r="BB136" s="171"/>
      <c r="BC136" s="80"/>
      <c r="BD136" s="80"/>
      <c r="BE136" s="171"/>
      <c r="BF136" s="171"/>
      <c r="BG136" s="171"/>
      <c r="BH136" s="171"/>
      <c r="BI136" s="171"/>
      <c r="BJ136" s="171"/>
      <c r="BK136" s="171"/>
      <c r="BL136" s="171"/>
      <c r="BM136" s="171"/>
      <c r="BN136" s="171"/>
      <c r="BO136" s="171"/>
      <c r="BP136" s="171"/>
      <c r="BQ136" s="171"/>
      <c r="BR136" s="171"/>
      <c r="BS136" s="171"/>
      <c r="BT136" s="171"/>
      <c r="BU136" s="171"/>
      <c r="BV136" s="171"/>
      <c r="BW136" s="171"/>
      <c r="BX136" s="171"/>
      <c r="BY136" s="171"/>
      <c r="BZ136" s="171"/>
      <c r="CA136" s="171"/>
      <c r="CB136" s="171"/>
      <c r="CC136" s="171"/>
      <c r="CD136" s="171"/>
    </row>
    <row r="137" spans="1:82" x14ac:dyDescent="0.2">
      <c r="A137" s="56"/>
      <c r="B137" s="56"/>
      <c r="C137" s="56"/>
      <c r="D137" s="56"/>
      <c r="E137" s="56"/>
      <c r="F137" s="56"/>
      <c r="G137" s="56"/>
      <c r="H137" s="56"/>
      <c r="I137" s="56"/>
      <c r="J137" s="56"/>
      <c r="K137" s="56"/>
      <c r="L137" s="56"/>
      <c r="M137" s="56"/>
      <c r="N137" s="56"/>
      <c r="O137" s="56"/>
      <c r="P137" s="56"/>
      <c r="Q137" s="56"/>
      <c r="R137" s="56"/>
      <c r="S137" s="56"/>
      <c r="T137" s="56"/>
      <c r="U137" s="56"/>
      <c r="V137" s="56"/>
      <c r="W137" s="56"/>
      <c r="X137" s="56"/>
      <c r="Y137" s="56"/>
      <c r="Z137" s="56"/>
      <c r="AA137" s="56"/>
      <c r="AB137" s="56"/>
      <c r="AC137" s="56"/>
      <c r="AD137" s="56"/>
      <c r="AE137" s="56"/>
      <c r="AF137" s="56"/>
      <c r="AG137" s="56"/>
      <c r="AH137" s="56"/>
      <c r="AI137" s="56"/>
      <c r="AJ137" s="56"/>
      <c r="AK137" s="56"/>
      <c r="AL137" s="56"/>
      <c r="AM137" s="56"/>
      <c r="AN137" s="56"/>
      <c r="AO137" s="56"/>
      <c r="AP137" s="56"/>
      <c r="AQ137" s="56"/>
      <c r="AR137" s="56"/>
      <c r="AS137" s="56"/>
      <c r="AT137" s="56"/>
      <c r="AU137" s="56"/>
      <c r="AV137" s="56"/>
      <c r="AW137" s="56"/>
      <c r="AX137" s="56"/>
      <c r="AY137" s="56"/>
      <c r="AZ137" s="56"/>
      <c r="BA137" s="56"/>
      <c r="BB137" s="171"/>
      <c r="BC137" s="80"/>
      <c r="BD137" s="80"/>
      <c r="BE137" s="171"/>
      <c r="BF137" s="171"/>
      <c r="BG137" s="171"/>
      <c r="BH137" s="171"/>
      <c r="BI137" s="171"/>
      <c r="BJ137" s="171"/>
      <c r="BK137" s="171"/>
      <c r="BL137" s="171"/>
      <c r="BM137" s="171"/>
      <c r="BN137" s="171"/>
      <c r="BO137" s="171"/>
      <c r="BP137" s="171"/>
      <c r="BQ137" s="171"/>
      <c r="BR137" s="171"/>
      <c r="BS137" s="171"/>
      <c r="BT137" s="171"/>
      <c r="BU137" s="171"/>
      <c r="BV137" s="171"/>
      <c r="BW137" s="171"/>
      <c r="BX137" s="171"/>
      <c r="BY137" s="171"/>
      <c r="BZ137" s="171"/>
      <c r="CA137" s="171"/>
      <c r="CB137" s="171"/>
      <c r="CC137" s="171"/>
      <c r="CD137" s="171"/>
    </row>
    <row r="138" spans="1:82" x14ac:dyDescent="0.2">
      <c r="A138" s="56"/>
      <c r="B138" s="56"/>
      <c r="C138" s="56"/>
      <c r="D138" s="56"/>
      <c r="E138" s="56"/>
      <c r="F138" s="56"/>
      <c r="G138" s="56"/>
      <c r="H138" s="56"/>
      <c r="I138" s="56"/>
      <c r="J138" s="56"/>
      <c r="K138" s="56"/>
      <c r="L138" s="56"/>
      <c r="M138" s="56"/>
      <c r="N138" s="56"/>
      <c r="O138" s="56"/>
      <c r="P138" s="56"/>
      <c r="Q138" s="56"/>
      <c r="R138" s="56"/>
      <c r="S138" s="56"/>
      <c r="T138" s="56"/>
      <c r="U138" s="56"/>
      <c r="V138" s="56"/>
      <c r="W138" s="56"/>
      <c r="X138" s="56"/>
      <c r="Y138" s="56"/>
      <c r="Z138" s="56"/>
      <c r="AA138" s="56"/>
      <c r="AB138" s="56"/>
      <c r="AC138" s="56"/>
      <c r="AD138" s="56"/>
      <c r="AE138" s="56"/>
      <c r="AF138" s="56"/>
      <c r="AG138" s="56"/>
      <c r="AH138" s="56"/>
      <c r="AI138" s="56"/>
      <c r="AJ138" s="56"/>
      <c r="AK138" s="56"/>
      <c r="AL138" s="56"/>
      <c r="AM138" s="56"/>
      <c r="AN138" s="56"/>
      <c r="AO138" s="56"/>
      <c r="AP138" s="56"/>
      <c r="AQ138" s="56"/>
      <c r="AR138" s="56"/>
      <c r="AS138" s="56"/>
      <c r="AT138" s="56"/>
      <c r="AU138" s="56"/>
      <c r="AV138" s="56"/>
      <c r="AW138" s="56"/>
      <c r="AX138" s="56"/>
      <c r="AY138" s="56"/>
      <c r="AZ138" s="56"/>
      <c r="BA138" s="56"/>
      <c r="BB138" s="171"/>
      <c r="BC138" s="80"/>
      <c r="BD138" s="80"/>
      <c r="BE138" s="171"/>
      <c r="BF138" s="171"/>
      <c r="BG138" s="171"/>
      <c r="BH138" s="171"/>
      <c r="BI138" s="171"/>
      <c r="BJ138" s="171"/>
      <c r="BK138" s="171"/>
      <c r="BL138" s="171"/>
      <c r="BM138" s="171"/>
      <c r="BN138" s="171"/>
      <c r="BO138" s="171"/>
      <c r="BP138" s="171"/>
      <c r="BQ138" s="171"/>
      <c r="BR138" s="171"/>
      <c r="BS138" s="171"/>
      <c r="BT138" s="171"/>
      <c r="BU138" s="171"/>
      <c r="BV138" s="171"/>
      <c r="BW138" s="171"/>
      <c r="BX138" s="171"/>
      <c r="BY138" s="171"/>
      <c r="BZ138" s="171"/>
      <c r="CA138" s="171"/>
      <c r="CB138" s="171"/>
      <c r="CC138" s="171"/>
      <c r="CD138" s="171"/>
    </row>
    <row r="139" spans="1:82" x14ac:dyDescent="0.2">
      <c r="A139" s="56"/>
      <c r="B139" s="56"/>
      <c r="C139" s="56"/>
      <c r="D139" s="56"/>
      <c r="E139" s="56"/>
      <c r="F139" s="56"/>
      <c r="G139" s="56"/>
      <c r="H139" s="56"/>
      <c r="I139" s="56"/>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c r="AH139" s="56"/>
      <c r="AI139" s="56"/>
      <c r="AJ139" s="56"/>
      <c r="AK139" s="56"/>
      <c r="AL139" s="56"/>
      <c r="AM139" s="56"/>
      <c r="AN139" s="56"/>
      <c r="AO139" s="56"/>
      <c r="AP139" s="56"/>
      <c r="AQ139" s="56"/>
      <c r="AR139" s="56"/>
      <c r="AS139" s="56"/>
      <c r="AT139" s="56"/>
      <c r="AU139" s="56"/>
      <c r="AV139" s="56"/>
      <c r="AW139" s="56"/>
      <c r="AX139" s="56"/>
      <c r="AY139" s="56"/>
      <c r="AZ139" s="56"/>
      <c r="BA139" s="56"/>
      <c r="BB139" s="171"/>
      <c r="BC139" s="80"/>
      <c r="BD139" s="80"/>
      <c r="BE139" s="171"/>
      <c r="BF139" s="171"/>
      <c r="BG139" s="171"/>
      <c r="BH139" s="171"/>
      <c r="BI139" s="171"/>
      <c r="BJ139" s="171"/>
      <c r="BK139" s="171"/>
      <c r="BL139" s="171"/>
      <c r="BM139" s="171"/>
      <c r="BN139" s="171"/>
      <c r="BO139" s="171"/>
      <c r="BP139" s="171"/>
      <c r="BQ139" s="171"/>
      <c r="BR139" s="171"/>
      <c r="BS139" s="171"/>
      <c r="BT139" s="171"/>
      <c r="BU139" s="171"/>
      <c r="BV139" s="171"/>
      <c r="BW139" s="171"/>
      <c r="BX139" s="171"/>
      <c r="BY139" s="171"/>
      <c r="BZ139" s="171"/>
      <c r="CA139" s="171"/>
      <c r="CB139" s="171"/>
      <c r="CC139" s="171"/>
      <c r="CD139" s="171"/>
    </row>
    <row r="140" spans="1:82" x14ac:dyDescent="0.2">
      <c r="A140" s="56"/>
      <c r="B140" s="56"/>
      <c r="C140" s="56"/>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c r="AH140" s="56"/>
      <c r="AI140" s="56"/>
      <c r="AJ140" s="56"/>
      <c r="AK140" s="56"/>
      <c r="AL140" s="56"/>
      <c r="AM140" s="56"/>
      <c r="AN140" s="56"/>
      <c r="AO140" s="56"/>
      <c r="AP140" s="56"/>
      <c r="AQ140" s="56"/>
      <c r="AR140" s="56"/>
      <c r="AS140" s="56"/>
      <c r="AT140" s="56"/>
      <c r="AU140" s="56"/>
      <c r="AV140" s="56"/>
      <c r="AW140" s="56"/>
      <c r="AX140" s="56"/>
      <c r="AY140" s="56"/>
      <c r="AZ140" s="56"/>
      <c r="BA140" s="56"/>
      <c r="BB140" s="171"/>
      <c r="BC140" s="80"/>
      <c r="BD140" s="80"/>
      <c r="BE140" s="171"/>
      <c r="BF140" s="171"/>
      <c r="BG140" s="171"/>
      <c r="BH140" s="171"/>
      <c r="BI140" s="171"/>
      <c r="BJ140" s="171"/>
      <c r="BK140" s="171"/>
      <c r="BL140" s="171"/>
      <c r="BM140" s="171"/>
      <c r="BN140" s="171"/>
      <c r="BO140" s="171"/>
      <c r="BP140" s="171"/>
      <c r="BQ140" s="171"/>
      <c r="BR140" s="171"/>
      <c r="BS140" s="171"/>
      <c r="BT140" s="171"/>
      <c r="BU140" s="171"/>
      <c r="BV140" s="171"/>
      <c r="BW140" s="171"/>
      <c r="BX140" s="171"/>
      <c r="BY140" s="171"/>
      <c r="BZ140" s="171"/>
      <c r="CA140" s="171"/>
      <c r="CB140" s="171"/>
      <c r="CC140" s="171"/>
      <c r="CD140" s="171"/>
    </row>
    <row r="141" spans="1:82" x14ac:dyDescent="0.2">
      <c r="A141" s="56"/>
      <c r="B141" s="56"/>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c r="AA141" s="56"/>
      <c r="AB141" s="56"/>
      <c r="AC141" s="56"/>
      <c r="AD141" s="56"/>
      <c r="AE141" s="56"/>
      <c r="AF141" s="56"/>
      <c r="AG141" s="56"/>
      <c r="AH141" s="56"/>
      <c r="AI141" s="56"/>
      <c r="AJ141" s="56"/>
      <c r="AK141" s="56"/>
      <c r="AL141" s="56"/>
      <c r="AM141" s="56"/>
      <c r="AN141" s="56"/>
      <c r="AO141" s="56"/>
      <c r="AP141" s="56"/>
      <c r="AQ141" s="56"/>
      <c r="AR141" s="56"/>
      <c r="AS141" s="56"/>
      <c r="AT141" s="56"/>
      <c r="AU141" s="56"/>
      <c r="AV141" s="56"/>
      <c r="AW141" s="56"/>
      <c r="AX141" s="56"/>
      <c r="AY141" s="56"/>
      <c r="AZ141" s="56"/>
      <c r="BA141" s="56"/>
      <c r="BB141" s="171"/>
      <c r="BC141" s="80"/>
      <c r="BD141" s="80"/>
      <c r="BE141" s="171"/>
      <c r="BF141" s="171"/>
      <c r="BG141" s="171"/>
      <c r="BH141" s="171"/>
      <c r="BI141" s="171"/>
      <c r="BJ141" s="171"/>
      <c r="BK141" s="171"/>
      <c r="BL141" s="171"/>
      <c r="BM141" s="171"/>
      <c r="BN141" s="171"/>
      <c r="BO141" s="171"/>
      <c r="BP141" s="171"/>
      <c r="BQ141" s="171"/>
      <c r="BR141" s="171"/>
      <c r="BS141" s="171"/>
      <c r="BT141" s="171"/>
      <c r="BU141" s="171"/>
      <c r="BV141" s="171"/>
      <c r="BW141" s="171"/>
      <c r="BX141" s="171"/>
      <c r="BY141" s="171"/>
      <c r="BZ141" s="171"/>
      <c r="CA141" s="171"/>
      <c r="CB141" s="171"/>
      <c r="CC141" s="171"/>
      <c r="CD141" s="171"/>
    </row>
    <row r="142" spans="1:82" x14ac:dyDescent="0.2">
      <c r="A142" s="56"/>
      <c r="B142" s="56"/>
      <c r="C142" s="56"/>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6"/>
      <c r="AI142" s="56"/>
      <c r="AJ142" s="56"/>
      <c r="AK142" s="56"/>
      <c r="AL142" s="56"/>
      <c r="AM142" s="56"/>
      <c r="AN142" s="56"/>
      <c r="AO142" s="56"/>
      <c r="AP142" s="56"/>
      <c r="AQ142" s="56"/>
      <c r="AR142" s="56"/>
      <c r="AS142" s="56"/>
      <c r="AT142" s="56"/>
      <c r="AU142" s="56"/>
      <c r="AV142" s="56"/>
      <c r="AW142" s="56"/>
      <c r="AX142" s="56"/>
      <c r="AY142" s="56"/>
      <c r="AZ142" s="56"/>
      <c r="BA142" s="56"/>
      <c r="BB142" s="171"/>
      <c r="BC142" s="80"/>
      <c r="BD142" s="80"/>
      <c r="BE142" s="171"/>
      <c r="BF142" s="171"/>
      <c r="BG142" s="171"/>
      <c r="BH142" s="171"/>
      <c r="BI142" s="171"/>
      <c r="BJ142" s="171"/>
      <c r="BK142" s="171"/>
      <c r="BL142" s="171"/>
      <c r="BM142" s="171"/>
      <c r="BN142" s="171"/>
      <c r="BO142" s="171"/>
      <c r="BP142" s="171"/>
      <c r="BQ142" s="171"/>
      <c r="BR142" s="171"/>
      <c r="BS142" s="171"/>
      <c r="BT142" s="171"/>
      <c r="BU142" s="171"/>
      <c r="BV142" s="171"/>
      <c r="BW142" s="171"/>
      <c r="BX142" s="171"/>
      <c r="BY142" s="171"/>
      <c r="BZ142" s="171"/>
      <c r="CA142" s="171"/>
      <c r="CB142" s="171"/>
      <c r="CC142" s="171"/>
      <c r="CD142" s="171"/>
    </row>
    <row r="143" spans="1:82" x14ac:dyDescent="0.2">
      <c r="A143" s="56"/>
      <c r="B143" s="56"/>
      <c r="C143" s="56"/>
      <c r="D143" s="56"/>
      <c r="E143" s="56"/>
      <c r="F143" s="56"/>
      <c r="G143" s="56"/>
      <c r="H143" s="56"/>
      <c r="I143" s="56"/>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6"/>
      <c r="AI143" s="56"/>
      <c r="AJ143" s="56"/>
      <c r="AK143" s="56"/>
      <c r="AL143" s="56"/>
      <c r="AM143" s="56"/>
      <c r="AN143" s="56"/>
      <c r="AO143" s="56"/>
      <c r="AP143" s="56"/>
      <c r="AQ143" s="56"/>
      <c r="AR143" s="56"/>
      <c r="AS143" s="56"/>
      <c r="AT143" s="56"/>
      <c r="AU143" s="56"/>
      <c r="AV143" s="56"/>
      <c r="AW143" s="56"/>
      <c r="AX143" s="56"/>
      <c r="AY143" s="56"/>
      <c r="AZ143" s="56"/>
      <c r="BA143" s="56"/>
      <c r="BB143" s="171"/>
      <c r="BC143" s="80"/>
      <c r="BD143" s="80"/>
      <c r="BE143" s="171"/>
      <c r="BF143" s="171"/>
      <c r="BG143" s="171"/>
      <c r="BH143" s="171"/>
      <c r="BI143" s="171"/>
      <c r="BJ143" s="171"/>
      <c r="BK143" s="171"/>
      <c r="BL143" s="171"/>
      <c r="BM143" s="171"/>
      <c r="BN143" s="171"/>
      <c r="BO143" s="171"/>
      <c r="BP143" s="171"/>
      <c r="BQ143" s="171"/>
      <c r="BR143" s="171"/>
      <c r="BS143" s="171"/>
      <c r="BT143" s="171"/>
      <c r="BU143" s="171"/>
      <c r="BV143" s="171"/>
      <c r="BW143" s="171"/>
      <c r="BX143" s="171"/>
      <c r="BY143" s="171"/>
      <c r="BZ143" s="171"/>
      <c r="CA143" s="171"/>
      <c r="CB143" s="171"/>
      <c r="CC143" s="171"/>
      <c r="CD143" s="171"/>
    </row>
    <row r="144" spans="1:82" x14ac:dyDescent="0.2">
      <c r="A144" s="56"/>
      <c r="B144" s="56"/>
      <c r="C144" s="56"/>
      <c r="D144" s="56"/>
      <c r="E144" s="56"/>
      <c r="F144" s="56"/>
      <c r="G144" s="56"/>
      <c r="H144" s="56"/>
      <c r="I144" s="56"/>
      <c r="J144" s="56"/>
      <c r="K144" s="56"/>
      <c r="L144" s="56"/>
      <c r="M144" s="56"/>
      <c r="N144" s="56"/>
      <c r="O144" s="56"/>
      <c r="P144" s="56"/>
      <c r="Q144" s="56"/>
      <c r="R144" s="56"/>
      <c r="S144" s="56"/>
      <c r="T144" s="56"/>
      <c r="U144" s="56"/>
      <c r="V144" s="56"/>
      <c r="W144" s="56"/>
      <c r="X144" s="56"/>
      <c r="Y144" s="56"/>
      <c r="Z144" s="56"/>
      <c r="AA144" s="56"/>
      <c r="AB144" s="56"/>
      <c r="AC144" s="56"/>
      <c r="AD144" s="56"/>
      <c r="AE144" s="56"/>
      <c r="AF144" s="56"/>
      <c r="AG144" s="56"/>
      <c r="AH144" s="56"/>
      <c r="AI144" s="56"/>
      <c r="AJ144" s="56"/>
      <c r="AK144" s="56"/>
      <c r="AL144" s="56"/>
      <c r="AM144" s="56"/>
      <c r="AN144" s="56"/>
      <c r="AO144" s="56"/>
      <c r="AP144" s="56"/>
      <c r="AQ144" s="56"/>
      <c r="AR144" s="56"/>
      <c r="AS144" s="56"/>
      <c r="AT144" s="56"/>
      <c r="AU144" s="56"/>
      <c r="AV144" s="56"/>
      <c r="AW144" s="56"/>
      <c r="AX144" s="56"/>
      <c r="AY144" s="56"/>
      <c r="AZ144" s="56"/>
      <c r="BA144" s="56"/>
      <c r="BB144" s="171"/>
      <c r="BC144" s="80"/>
      <c r="BD144" s="80"/>
      <c r="BE144" s="171"/>
      <c r="BF144" s="171"/>
      <c r="BG144" s="171"/>
      <c r="BH144" s="171"/>
      <c r="BI144" s="171"/>
      <c r="BJ144" s="171"/>
      <c r="BK144" s="171"/>
      <c r="BL144" s="171"/>
      <c r="BM144" s="171"/>
      <c r="BN144" s="171"/>
      <c r="BO144" s="171"/>
      <c r="BP144" s="171"/>
      <c r="BQ144" s="171"/>
      <c r="BR144" s="171"/>
      <c r="BS144" s="171"/>
      <c r="BT144" s="171"/>
      <c r="BU144" s="171"/>
      <c r="BV144" s="171"/>
      <c r="BW144" s="171"/>
      <c r="BX144" s="171"/>
      <c r="BY144" s="171"/>
      <c r="BZ144" s="171"/>
      <c r="CA144" s="171"/>
      <c r="CB144" s="171"/>
      <c r="CC144" s="171"/>
      <c r="CD144" s="171"/>
    </row>
    <row r="145" spans="1:82" x14ac:dyDescent="0.2">
      <c r="A145" s="56"/>
      <c r="B145" s="56"/>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6"/>
      <c r="AI145" s="56"/>
      <c r="AJ145" s="56"/>
      <c r="AK145" s="56"/>
      <c r="AL145" s="56"/>
      <c r="AM145" s="56"/>
      <c r="AN145" s="56"/>
      <c r="AO145" s="56"/>
      <c r="AP145" s="56"/>
      <c r="AQ145" s="56"/>
      <c r="AR145" s="56"/>
      <c r="AS145" s="56"/>
      <c r="AT145" s="56"/>
      <c r="AU145" s="56"/>
      <c r="AV145" s="56"/>
      <c r="AW145" s="56"/>
      <c r="AX145" s="56"/>
      <c r="AY145" s="56"/>
      <c r="AZ145" s="56"/>
      <c r="BA145" s="56"/>
      <c r="BB145" s="171"/>
      <c r="BC145" s="80"/>
      <c r="BD145" s="80"/>
      <c r="BE145" s="171"/>
      <c r="BF145" s="171"/>
      <c r="BG145" s="171"/>
      <c r="BH145" s="171"/>
      <c r="BI145" s="171"/>
      <c r="BJ145" s="171"/>
      <c r="BK145" s="171"/>
      <c r="BL145" s="171"/>
      <c r="BM145" s="171"/>
      <c r="BN145" s="171"/>
      <c r="BO145" s="171"/>
      <c r="BP145" s="171"/>
      <c r="BQ145" s="171"/>
      <c r="BR145" s="171"/>
      <c r="BS145" s="171"/>
      <c r="BT145" s="171"/>
      <c r="BU145" s="171"/>
      <c r="BV145" s="171"/>
      <c r="BW145" s="171"/>
      <c r="BX145" s="171"/>
      <c r="BY145" s="171"/>
      <c r="BZ145" s="171"/>
      <c r="CA145" s="171"/>
      <c r="CB145" s="171"/>
      <c r="CC145" s="171"/>
      <c r="CD145" s="171"/>
    </row>
    <row r="146" spans="1:82" x14ac:dyDescent="0.2">
      <c r="A146" s="56"/>
      <c r="B146" s="56"/>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c r="AK146" s="56"/>
      <c r="AL146" s="56"/>
      <c r="AM146" s="56"/>
      <c r="AN146" s="56"/>
      <c r="AO146" s="56"/>
      <c r="AP146" s="56"/>
      <c r="AQ146" s="56"/>
      <c r="AR146" s="56"/>
      <c r="AS146" s="56"/>
      <c r="AT146" s="56"/>
      <c r="AU146" s="56"/>
      <c r="AV146" s="56"/>
      <c r="AW146" s="56"/>
      <c r="AX146" s="56"/>
      <c r="AY146" s="56"/>
      <c r="AZ146" s="56"/>
      <c r="BA146" s="56"/>
      <c r="BB146" s="171"/>
      <c r="BC146" s="80"/>
      <c r="BD146" s="80"/>
      <c r="BE146" s="171"/>
      <c r="BF146" s="171"/>
      <c r="BG146" s="171"/>
      <c r="BH146" s="171"/>
      <c r="BI146" s="171"/>
      <c r="BJ146" s="171"/>
      <c r="BK146" s="171"/>
      <c r="BL146" s="171"/>
      <c r="BM146" s="171"/>
      <c r="BN146" s="171"/>
      <c r="BO146" s="171"/>
      <c r="BP146" s="171"/>
      <c r="BQ146" s="171"/>
      <c r="BR146" s="171"/>
      <c r="BS146" s="171"/>
      <c r="BT146" s="171"/>
      <c r="BU146" s="171"/>
      <c r="BV146" s="171"/>
      <c r="BW146" s="171"/>
      <c r="BX146" s="171"/>
      <c r="BY146" s="171"/>
      <c r="BZ146" s="171"/>
      <c r="CA146" s="171"/>
      <c r="CB146" s="171"/>
      <c r="CC146" s="171"/>
      <c r="CD146" s="171"/>
    </row>
    <row r="147" spans="1:82" x14ac:dyDescent="0.2">
      <c r="A147" s="56"/>
      <c r="B147" s="56"/>
      <c r="C147" s="56"/>
      <c r="D147" s="56"/>
      <c r="E147" s="56"/>
      <c r="F147" s="56"/>
      <c r="G147" s="56"/>
      <c r="H147" s="56"/>
      <c r="I147" s="56"/>
      <c r="J147" s="56"/>
      <c r="K147" s="56"/>
      <c r="L147" s="56"/>
      <c r="M147" s="56"/>
      <c r="N147" s="56"/>
      <c r="O147" s="56"/>
      <c r="P147" s="56"/>
      <c r="Q147" s="56"/>
      <c r="R147" s="56"/>
      <c r="S147" s="56"/>
      <c r="T147" s="56"/>
      <c r="U147" s="56"/>
      <c r="V147" s="56"/>
      <c r="W147" s="56"/>
      <c r="X147" s="56"/>
      <c r="Y147" s="56"/>
      <c r="Z147" s="56"/>
      <c r="AA147" s="56"/>
      <c r="AB147" s="56"/>
      <c r="AC147" s="56"/>
      <c r="AD147" s="56"/>
      <c r="AE147" s="56"/>
      <c r="AF147" s="56"/>
      <c r="AG147" s="56"/>
      <c r="AH147" s="56"/>
      <c r="AI147" s="56"/>
      <c r="AJ147" s="56"/>
      <c r="AK147" s="56"/>
      <c r="AL147" s="56"/>
      <c r="AM147" s="56"/>
      <c r="AN147" s="56"/>
      <c r="AO147" s="56"/>
      <c r="AP147" s="56"/>
      <c r="AQ147" s="56"/>
      <c r="AR147" s="56"/>
      <c r="AS147" s="56"/>
      <c r="AT147" s="56"/>
      <c r="AU147" s="56"/>
      <c r="AV147" s="56"/>
      <c r="AW147" s="56"/>
      <c r="AX147" s="56"/>
      <c r="AY147" s="56"/>
      <c r="AZ147" s="56"/>
      <c r="BA147" s="56"/>
      <c r="BB147" s="171"/>
      <c r="BC147" s="80"/>
      <c r="BD147" s="80"/>
      <c r="BE147" s="171"/>
      <c r="BF147" s="171"/>
      <c r="BG147" s="171"/>
      <c r="BH147" s="171"/>
      <c r="BI147" s="171"/>
      <c r="BJ147" s="171"/>
      <c r="BK147" s="171"/>
      <c r="BL147" s="171"/>
      <c r="BM147" s="171"/>
      <c r="BN147" s="171"/>
      <c r="BO147" s="171"/>
      <c r="BP147" s="171"/>
      <c r="BQ147" s="171"/>
      <c r="BR147" s="171"/>
      <c r="BS147" s="171"/>
      <c r="BT147" s="171"/>
      <c r="BU147" s="171"/>
      <c r="BV147" s="171"/>
      <c r="BW147" s="171"/>
      <c r="BX147" s="171"/>
      <c r="BY147" s="171"/>
      <c r="BZ147" s="171"/>
      <c r="CA147" s="171"/>
      <c r="CB147" s="171"/>
      <c r="CC147" s="171"/>
      <c r="CD147" s="171"/>
    </row>
    <row r="148" spans="1:82" x14ac:dyDescent="0.2">
      <c r="A148" s="56"/>
      <c r="B148" s="56"/>
      <c r="C148" s="56"/>
      <c r="D148" s="56"/>
      <c r="E148" s="56"/>
      <c r="F148" s="56"/>
      <c r="G148" s="56"/>
      <c r="H148" s="56"/>
      <c r="I148" s="56"/>
      <c r="J148" s="56"/>
      <c r="K148" s="56"/>
      <c r="L148" s="56"/>
      <c r="M148" s="56"/>
      <c r="N148" s="56"/>
      <c r="O148" s="56"/>
      <c r="P148" s="56"/>
      <c r="Q148" s="56"/>
      <c r="R148" s="56"/>
      <c r="S148" s="56"/>
      <c r="T148" s="56"/>
      <c r="U148" s="56"/>
      <c r="V148" s="56"/>
      <c r="W148" s="56"/>
      <c r="X148" s="56"/>
      <c r="Y148" s="56"/>
      <c r="Z148" s="56"/>
      <c r="AA148" s="56"/>
      <c r="AB148" s="56"/>
      <c r="AC148" s="56"/>
      <c r="AD148" s="56"/>
      <c r="AE148" s="56"/>
      <c r="AF148" s="56"/>
      <c r="AG148" s="56"/>
      <c r="AH148" s="56"/>
      <c r="AI148" s="56"/>
      <c r="AJ148" s="56"/>
      <c r="AK148" s="56"/>
      <c r="AL148" s="56"/>
      <c r="AM148" s="56"/>
      <c r="AN148" s="56"/>
      <c r="AO148" s="56"/>
      <c r="AP148" s="56"/>
      <c r="AQ148" s="56"/>
      <c r="AR148" s="56"/>
      <c r="AS148" s="56"/>
      <c r="AT148" s="56"/>
      <c r="AU148" s="56"/>
      <c r="AV148" s="56"/>
      <c r="AW148" s="56"/>
      <c r="AX148" s="56"/>
      <c r="AY148" s="56"/>
      <c r="AZ148" s="56"/>
      <c r="BA148" s="56"/>
      <c r="BB148" s="171"/>
      <c r="BC148" s="80"/>
      <c r="BD148" s="80"/>
      <c r="BE148" s="171"/>
      <c r="BF148" s="171"/>
      <c r="BG148" s="171"/>
      <c r="BH148" s="171"/>
      <c r="BI148" s="171"/>
      <c r="BJ148" s="171"/>
      <c r="BK148" s="171"/>
      <c r="BL148" s="171"/>
      <c r="BM148" s="171"/>
      <c r="BN148" s="171"/>
      <c r="BO148" s="171"/>
      <c r="BP148" s="171"/>
      <c r="BQ148" s="171"/>
      <c r="BR148" s="171"/>
      <c r="BS148" s="171"/>
      <c r="BT148" s="171"/>
      <c r="BU148" s="171"/>
      <c r="BV148" s="171"/>
      <c r="BW148" s="171"/>
      <c r="BX148" s="171"/>
      <c r="BY148" s="171"/>
      <c r="BZ148" s="171"/>
      <c r="CA148" s="171"/>
      <c r="CB148" s="171"/>
      <c r="CC148" s="171"/>
      <c r="CD148" s="171"/>
    </row>
    <row r="149" spans="1:82" x14ac:dyDescent="0.2">
      <c r="A149" s="56"/>
      <c r="B149" s="56"/>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c r="AK149" s="56"/>
      <c r="AL149" s="56"/>
      <c r="AM149" s="56"/>
      <c r="AN149" s="56"/>
      <c r="AO149" s="56"/>
      <c r="AP149" s="56"/>
      <c r="AQ149" s="56"/>
      <c r="AR149" s="56"/>
      <c r="AS149" s="56"/>
      <c r="AT149" s="56"/>
      <c r="AU149" s="56"/>
      <c r="AV149" s="56"/>
      <c r="AW149" s="56"/>
      <c r="AX149" s="56"/>
      <c r="AY149" s="56"/>
      <c r="AZ149" s="56"/>
      <c r="BA149" s="56"/>
      <c r="BB149" s="171"/>
      <c r="BC149" s="80"/>
      <c r="BD149" s="80"/>
      <c r="BE149" s="171"/>
      <c r="BF149" s="171"/>
      <c r="BG149" s="171"/>
      <c r="BH149" s="171"/>
      <c r="BI149" s="171"/>
      <c r="BJ149" s="171"/>
      <c r="BK149" s="171"/>
      <c r="BL149" s="171"/>
      <c r="BM149" s="171"/>
      <c r="BN149" s="171"/>
      <c r="BO149" s="171"/>
      <c r="BP149" s="171"/>
      <c r="BQ149" s="171"/>
      <c r="BR149" s="171"/>
      <c r="BS149" s="171"/>
      <c r="BT149" s="171"/>
      <c r="BU149" s="171"/>
      <c r="BV149" s="171"/>
      <c r="BW149" s="171"/>
      <c r="BX149" s="171"/>
      <c r="BY149" s="171"/>
      <c r="BZ149" s="171"/>
      <c r="CA149" s="171"/>
      <c r="CB149" s="171"/>
      <c r="CC149" s="171"/>
      <c r="CD149" s="171"/>
    </row>
    <row r="150" spans="1:82" x14ac:dyDescent="0.2">
      <c r="A150" s="56"/>
      <c r="B150" s="56"/>
      <c r="C150" s="56"/>
      <c r="D150" s="56"/>
      <c r="E150" s="56"/>
      <c r="F150" s="56"/>
      <c r="G150" s="56"/>
      <c r="H150" s="56"/>
      <c r="I150" s="56"/>
      <c r="J150" s="56"/>
      <c r="K150" s="56"/>
      <c r="L150" s="56"/>
      <c r="M150" s="56"/>
      <c r="N150" s="56"/>
      <c r="O150" s="56"/>
      <c r="P150" s="56"/>
      <c r="Q150" s="56"/>
      <c r="R150" s="56"/>
      <c r="S150" s="56"/>
      <c r="T150" s="56"/>
      <c r="U150" s="56"/>
      <c r="V150" s="56"/>
      <c r="W150" s="56"/>
      <c r="X150" s="56"/>
      <c r="Y150" s="56"/>
      <c r="Z150" s="56"/>
      <c r="AA150" s="56"/>
      <c r="AB150" s="56"/>
      <c r="AC150" s="56"/>
      <c r="AD150" s="56"/>
      <c r="AE150" s="56"/>
      <c r="AF150" s="56"/>
      <c r="AG150" s="56"/>
      <c r="AH150" s="56"/>
      <c r="AI150" s="56"/>
      <c r="AJ150" s="56"/>
      <c r="AK150" s="56"/>
      <c r="AL150" s="56"/>
      <c r="AM150" s="56"/>
      <c r="AN150" s="56"/>
      <c r="AO150" s="56"/>
      <c r="AP150" s="56"/>
      <c r="AQ150" s="56"/>
      <c r="AR150" s="56"/>
      <c r="AS150" s="56"/>
      <c r="AT150" s="56"/>
      <c r="AU150" s="56"/>
      <c r="AV150" s="56"/>
      <c r="AW150" s="56"/>
      <c r="AX150" s="56"/>
      <c r="AY150" s="56"/>
      <c r="AZ150" s="56"/>
      <c r="BA150" s="56"/>
      <c r="BB150" s="171"/>
      <c r="BC150" s="80"/>
      <c r="BD150" s="80"/>
      <c r="BE150" s="171"/>
      <c r="BF150" s="171"/>
      <c r="BG150" s="171"/>
      <c r="BH150" s="171"/>
      <c r="BI150" s="171"/>
      <c r="BJ150" s="171"/>
      <c r="BK150" s="171"/>
      <c r="BL150" s="171"/>
      <c r="BM150" s="171"/>
      <c r="BN150" s="171"/>
      <c r="BO150" s="171"/>
      <c r="BP150" s="171"/>
      <c r="BQ150" s="171"/>
      <c r="BR150" s="171"/>
      <c r="BS150" s="171"/>
      <c r="BT150" s="171"/>
      <c r="BU150" s="171"/>
      <c r="BV150" s="171"/>
      <c r="BW150" s="171"/>
      <c r="BX150" s="171"/>
      <c r="BY150" s="171"/>
      <c r="BZ150" s="171"/>
      <c r="CA150" s="171"/>
      <c r="CB150" s="171"/>
      <c r="CC150" s="171"/>
      <c r="CD150" s="171"/>
    </row>
    <row r="151" spans="1:82" x14ac:dyDescent="0.2">
      <c r="A151" s="56"/>
      <c r="B151" s="56"/>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c r="AH151" s="56"/>
      <c r="AI151" s="56"/>
      <c r="AJ151" s="56"/>
      <c r="AK151" s="56"/>
      <c r="AL151" s="56"/>
      <c r="AM151" s="56"/>
      <c r="AN151" s="56"/>
      <c r="AO151" s="56"/>
      <c r="AP151" s="56"/>
      <c r="AQ151" s="56"/>
      <c r="AR151" s="56"/>
      <c r="AS151" s="56"/>
      <c r="AT151" s="56"/>
      <c r="AU151" s="56"/>
      <c r="AV151" s="56"/>
      <c r="AW151" s="56"/>
      <c r="AX151" s="56"/>
      <c r="AY151" s="56"/>
      <c r="AZ151" s="56"/>
      <c r="BA151" s="56"/>
      <c r="BB151" s="171"/>
      <c r="BC151" s="80"/>
      <c r="BD151" s="80"/>
      <c r="BE151" s="171"/>
      <c r="BF151" s="171"/>
      <c r="BG151" s="171"/>
      <c r="BH151" s="171"/>
      <c r="BI151" s="171"/>
      <c r="BJ151" s="171"/>
      <c r="BK151" s="171"/>
      <c r="BL151" s="171"/>
      <c r="BM151" s="171"/>
      <c r="BN151" s="171"/>
      <c r="BO151" s="171"/>
      <c r="BP151" s="171"/>
      <c r="BQ151" s="171"/>
      <c r="BR151" s="171"/>
      <c r="BS151" s="171"/>
      <c r="BT151" s="171"/>
      <c r="BU151" s="171"/>
      <c r="BV151" s="171"/>
      <c r="BW151" s="171"/>
      <c r="BX151" s="171"/>
      <c r="BY151" s="171"/>
      <c r="BZ151" s="171"/>
      <c r="CA151" s="171"/>
      <c r="CB151" s="171"/>
      <c r="CC151" s="171"/>
      <c r="CD151" s="171"/>
    </row>
    <row r="152" spans="1:82" x14ac:dyDescent="0.2">
      <c r="A152" s="56"/>
      <c r="B152" s="56"/>
      <c r="C152" s="56"/>
      <c r="D152" s="56"/>
      <c r="E152" s="56"/>
      <c r="F152" s="56"/>
      <c r="G152" s="56"/>
      <c r="H152" s="56"/>
      <c r="I152" s="56"/>
      <c r="J152" s="56"/>
      <c r="K152" s="56"/>
      <c r="L152" s="56"/>
      <c r="M152" s="56"/>
      <c r="N152" s="56"/>
      <c r="O152" s="56"/>
      <c r="P152" s="56"/>
      <c r="Q152" s="56"/>
      <c r="R152" s="56"/>
      <c r="S152" s="56"/>
      <c r="T152" s="56"/>
      <c r="U152" s="56"/>
      <c r="V152" s="56"/>
      <c r="W152" s="56"/>
      <c r="X152" s="56"/>
      <c r="Y152" s="56"/>
      <c r="Z152" s="56"/>
      <c r="AA152" s="56"/>
      <c r="AB152" s="56"/>
      <c r="AC152" s="56"/>
      <c r="AD152" s="56"/>
      <c r="AE152" s="56"/>
      <c r="AF152" s="56"/>
      <c r="AG152" s="56"/>
      <c r="AH152" s="56"/>
      <c r="AI152" s="56"/>
      <c r="AJ152" s="56"/>
      <c r="AK152" s="56"/>
      <c r="AL152" s="56"/>
      <c r="AM152" s="56"/>
      <c r="AN152" s="56"/>
      <c r="AO152" s="56"/>
      <c r="AP152" s="56"/>
      <c r="AQ152" s="56"/>
      <c r="AR152" s="56"/>
      <c r="AS152" s="56"/>
      <c r="AT152" s="56"/>
      <c r="AU152" s="56"/>
      <c r="AV152" s="56"/>
      <c r="AW152" s="56"/>
      <c r="AX152" s="56"/>
      <c r="AY152" s="56"/>
      <c r="AZ152" s="56"/>
      <c r="BA152" s="56"/>
      <c r="BB152" s="171"/>
      <c r="BC152" s="80"/>
      <c r="BD152" s="80"/>
      <c r="BE152" s="171"/>
      <c r="BF152" s="171"/>
      <c r="BG152" s="171"/>
      <c r="BH152" s="171"/>
      <c r="BI152" s="171"/>
      <c r="BJ152" s="171"/>
      <c r="BK152" s="171"/>
      <c r="BL152" s="171"/>
      <c r="BM152" s="171"/>
      <c r="BN152" s="171"/>
      <c r="BO152" s="171"/>
      <c r="BP152" s="171"/>
      <c r="BQ152" s="171"/>
      <c r="BR152" s="171"/>
      <c r="BS152" s="171"/>
      <c r="BT152" s="171"/>
      <c r="BU152" s="171"/>
      <c r="BV152" s="171"/>
      <c r="BW152" s="171"/>
      <c r="BX152" s="171"/>
      <c r="BY152" s="171"/>
      <c r="BZ152" s="171"/>
      <c r="CA152" s="171"/>
      <c r="CB152" s="171"/>
      <c r="CC152" s="171"/>
      <c r="CD152" s="171"/>
    </row>
    <row r="153" spans="1:82" x14ac:dyDescent="0.2">
      <c r="A153" s="56"/>
      <c r="B153" s="56"/>
      <c r="C153" s="56"/>
      <c r="D153" s="56"/>
      <c r="E153" s="56"/>
      <c r="F153" s="56"/>
      <c r="G153" s="56"/>
      <c r="H153" s="56"/>
      <c r="I153" s="56"/>
      <c r="J153" s="56"/>
      <c r="K153" s="56"/>
      <c r="L153" s="56"/>
      <c r="M153" s="56"/>
      <c r="N153" s="56"/>
      <c r="O153" s="56"/>
      <c r="P153" s="56"/>
      <c r="Q153" s="56"/>
      <c r="R153" s="56"/>
      <c r="S153" s="56"/>
      <c r="T153" s="56"/>
      <c r="U153" s="56"/>
      <c r="V153" s="56"/>
      <c r="W153" s="56"/>
      <c r="X153" s="56"/>
      <c r="Y153" s="56"/>
      <c r="Z153" s="56"/>
      <c r="AA153" s="56"/>
      <c r="AB153" s="56"/>
      <c r="AC153" s="56"/>
      <c r="AD153" s="56"/>
      <c r="AE153" s="56"/>
      <c r="AF153" s="56"/>
      <c r="AG153" s="56"/>
      <c r="AH153" s="56"/>
      <c r="AI153" s="56"/>
      <c r="AJ153" s="56"/>
      <c r="AK153" s="56"/>
      <c r="AL153" s="56"/>
      <c r="AM153" s="56"/>
      <c r="AN153" s="56"/>
      <c r="AO153" s="56"/>
      <c r="AP153" s="56"/>
      <c r="AQ153" s="56"/>
      <c r="AR153" s="56"/>
      <c r="AS153" s="56"/>
      <c r="AT153" s="56"/>
      <c r="AU153" s="56"/>
      <c r="AV153" s="56"/>
      <c r="AW153" s="56"/>
      <c r="AX153" s="56"/>
      <c r="AY153" s="56"/>
      <c r="AZ153" s="56"/>
      <c r="BA153" s="56"/>
      <c r="BB153" s="171"/>
      <c r="BC153" s="80"/>
      <c r="BD153" s="80"/>
      <c r="BE153" s="171"/>
      <c r="BF153" s="171"/>
      <c r="BG153" s="171"/>
      <c r="BH153" s="171"/>
      <c r="BI153" s="171"/>
      <c r="BJ153" s="171"/>
      <c r="BK153" s="171"/>
      <c r="BL153" s="171"/>
      <c r="BM153" s="171"/>
      <c r="BN153" s="171"/>
      <c r="BO153" s="171"/>
      <c r="BP153" s="171"/>
      <c r="BQ153" s="171"/>
      <c r="BR153" s="171"/>
      <c r="BS153" s="171"/>
      <c r="BT153" s="171"/>
      <c r="BU153" s="171"/>
      <c r="BV153" s="171"/>
      <c r="BW153" s="171"/>
      <c r="BX153" s="171"/>
      <c r="BY153" s="171"/>
      <c r="BZ153" s="171"/>
      <c r="CA153" s="171"/>
      <c r="CB153" s="171"/>
      <c r="CC153" s="171"/>
      <c r="CD153" s="171"/>
    </row>
    <row r="154" spans="1:82" x14ac:dyDescent="0.2">
      <c r="A154" s="56"/>
      <c r="B154" s="56"/>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c r="AK154" s="56"/>
      <c r="AL154" s="56"/>
      <c r="AM154" s="56"/>
      <c r="AN154" s="56"/>
      <c r="AO154" s="56"/>
      <c r="AP154" s="56"/>
      <c r="AQ154" s="56"/>
      <c r="AR154" s="56"/>
      <c r="AS154" s="56"/>
      <c r="AT154" s="56"/>
      <c r="AU154" s="56"/>
      <c r="AV154" s="56"/>
      <c r="AW154" s="56"/>
      <c r="AX154" s="56"/>
      <c r="AY154" s="56"/>
      <c r="AZ154" s="56"/>
      <c r="BA154" s="56"/>
      <c r="BB154" s="171"/>
      <c r="BC154" s="80"/>
      <c r="BD154" s="80"/>
      <c r="BE154" s="171"/>
      <c r="BF154" s="171"/>
      <c r="BG154" s="171"/>
      <c r="BH154" s="171"/>
      <c r="BI154" s="171"/>
      <c r="BJ154" s="171"/>
      <c r="BK154" s="171"/>
      <c r="BL154" s="171"/>
      <c r="BM154" s="171"/>
      <c r="BN154" s="171"/>
      <c r="BO154" s="171"/>
      <c r="BP154" s="171"/>
      <c r="BQ154" s="171"/>
      <c r="BR154" s="171"/>
      <c r="BS154" s="171"/>
      <c r="BT154" s="171"/>
      <c r="BU154" s="171"/>
      <c r="BV154" s="171"/>
      <c r="BW154" s="171"/>
      <c r="BX154" s="171"/>
      <c r="BY154" s="171"/>
      <c r="BZ154" s="171"/>
      <c r="CA154" s="171"/>
      <c r="CB154" s="171"/>
      <c r="CC154" s="171"/>
      <c r="CD154" s="171"/>
    </row>
    <row r="155" spans="1:82" x14ac:dyDescent="0.2">
      <c r="A155" s="56"/>
      <c r="B155" s="56"/>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c r="AK155" s="56"/>
      <c r="AL155" s="56"/>
      <c r="AM155" s="56"/>
      <c r="AN155" s="56"/>
      <c r="AO155" s="56"/>
      <c r="AP155" s="56"/>
      <c r="AQ155" s="56"/>
      <c r="AR155" s="56"/>
      <c r="AS155" s="56"/>
      <c r="AT155" s="56"/>
      <c r="AU155" s="56"/>
      <c r="AV155" s="56"/>
      <c r="AW155" s="56"/>
      <c r="AX155" s="56"/>
      <c r="AY155" s="56"/>
      <c r="AZ155" s="56"/>
      <c r="BA155" s="56"/>
      <c r="BB155" s="171"/>
      <c r="BC155" s="80"/>
      <c r="BD155" s="80"/>
      <c r="BE155" s="171"/>
      <c r="BF155" s="171"/>
      <c r="BG155" s="171"/>
      <c r="BH155" s="171"/>
      <c r="BI155" s="171"/>
      <c r="BJ155" s="171"/>
      <c r="BK155" s="171"/>
      <c r="BL155" s="171"/>
      <c r="BM155" s="171"/>
      <c r="BN155" s="171"/>
      <c r="BO155" s="171"/>
      <c r="BP155" s="171"/>
      <c r="BQ155" s="171"/>
      <c r="BR155" s="171"/>
      <c r="BS155" s="171"/>
      <c r="BT155" s="171"/>
      <c r="BU155" s="171"/>
      <c r="BV155" s="171"/>
      <c r="BW155" s="171"/>
      <c r="BX155" s="171"/>
      <c r="BY155" s="171"/>
      <c r="BZ155" s="171"/>
      <c r="CA155" s="171"/>
      <c r="CB155" s="171"/>
      <c r="CC155" s="171"/>
      <c r="CD155" s="171"/>
    </row>
    <row r="156" spans="1:82" x14ac:dyDescent="0.2">
      <c r="A156" s="56"/>
      <c r="B156" s="56"/>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c r="AK156" s="56"/>
      <c r="AL156" s="56"/>
      <c r="AM156" s="56"/>
      <c r="AN156" s="56"/>
      <c r="AO156" s="56"/>
      <c r="AP156" s="56"/>
      <c r="AQ156" s="56"/>
      <c r="AR156" s="56"/>
      <c r="AS156" s="56"/>
      <c r="AT156" s="56"/>
      <c r="AU156" s="56"/>
      <c r="AV156" s="56"/>
      <c r="AW156" s="56"/>
      <c r="AX156" s="56"/>
      <c r="AY156" s="56"/>
      <c r="AZ156" s="56"/>
      <c r="BA156" s="56"/>
      <c r="BB156" s="171"/>
      <c r="BC156" s="80"/>
      <c r="BD156" s="80"/>
      <c r="BE156" s="171"/>
      <c r="BF156" s="171"/>
      <c r="BG156" s="171"/>
      <c r="BH156" s="171"/>
      <c r="BI156" s="171"/>
      <c r="BJ156" s="171"/>
      <c r="BK156" s="171"/>
      <c r="BL156" s="171"/>
      <c r="BM156" s="171"/>
      <c r="BN156" s="171"/>
      <c r="BO156" s="171"/>
      <c r="BP156" s="171"/>
      <c r="BQ156" s="171"/>
      <c r="BR156" s="171"/>
      <c r="BS156" s="171"/>
      <c r="BT156" s="171"/>
      <c r="BU156" s="171"/>
      <c r="BV156" s="171"/>
      <c r="BW156" s="171"/>
      <c r="BX156" s="171"/>
      <c r="BY156" s="171"/>
      <c r="BZ156" s="171"/>
      <c r="CA156" s="171"/>
      <c r="CB156" s="171"/>
      <c r="CC156" s="171"/>
      <c r="CD156" s="171"/>
    </row>
    <row r="157" spans="1:82" x14ac:dyDescent="0.2">
      <c r="A157" s="56"/>
      <c r="B157" s="56"/>
      <c r="C157" s="56"/>
      <c r="D157" s="56"/>
      <c r="E157" s="56"/>
      <c r="F157" s="56"/>
      <c r="G157" s="56"/>
      <c r="H157" s="56"/>
      <c r="I157" s="56"/>
      <c r="J157" s="56"/>
      <c r="K157" s="56"/>
      <c r="L157" s="56"/>
      <c r="M157" s="56"/>
      <c r="N157" s="56"/>
      <c r="O157" s="56"/>
      <c r="P157" s="56"/>
      <c r="Q157" s="56"/>
      <c r="R157" s="56"/>
      <c r="S157" s="56"/>
      <c r="T157" s="56"/>
      <c r="U157" s="56"/>
      <c r="V157" s="56"/>
      <c r="W157" s="56"/>
      <c r="X157" s="56"/>
      <c r="Y157" s="56"/>
      <c r="Z157" s="56"/>
      <c r="AA157" s="56"/>
      <c r="AB157" s="56"/>
      <c r="AC157" s="56"/>
      <c r="AD157" s="56"/>
      <c r="AE157" s="56"/>
      <c r="AF157" s="56"/>
      <c r="AG157" s="56"/>
      <c r="AH157" s="56"/>
      <c r="AI157" s="56"/>
      <c r="AJ157" s="56"/>
      <c r="AK157" s="56"/>
      <c r="AL157" s="56"/>
      <c r="AM157" s="56"/>
      <c r="AN157" s="56"/>
      <c r="AO157" s="56"/>
      <c r="AP157" s="56"/>
      <c r="AQ157" s="56"/>
      <c r="AR157" s="56"/>
      <c r="AS157" s="56"/>
      <c r="AT157" s="56"/>
      <c r="AU157" s="56"/>
      <c r="AV157" s="56"/>
      <c r="AW157" s="56"/>
      <c r="AX157" s="56"/>
      <c r="AY157" s="56"/>
      <c r="AZ157" s="56"/>
      <c r="BA157" s="56"/>
      <c r="BB157" s="171"/>
      <c r="BC157" s="80"/>
      <c r="BD157" s="80"/>
      <c r="BE157" s="171"/>
      <c r="BF157" s="171"/>
      <c r="BG157" s="171"/>
      <c r="BH157" s="171"/>
      <c r="BI157" s="171"/>
      <c r="BJ157" s="171"/>
      <c r="BK157" s="171"/>
      <c r="BL157" s="171"/>
      <c r="BM157" s="171"/>
      <c r="BN157" s="171"/>
      <c r="BO157" s="171"/>
      <c r="BP157" s="171"/>
      <c r="BQ157" s="171"/>
      <c r="BR157" s="171"/>
      <c r="BS157" s="171"/>
      <c r="BT157" s="171"/>
      <c r="BU157" s="171"/>
      <c r="BV157" s="171"/>
      <c r="BW157" s="171"/>
      <c r="BX157" s="171"/>
      <c r="BY157" s="171"/>
      <c r="BZ157" s="171"/>
      <c r="CA157" s="171"/>
      <c r="CB157" s="171"/>
      <c r="CC157" s="171"/>
      <c r="CD157" s="171"/>
    </row>
    <row r="158" spans="1:82" x14ac:dyDescent="0.2">
      <c r="A158" s="56"/>
      <c r="B158" s="56"/>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6"/>
      <c r="AN158" s="56"/>
      <c r="AO158" s="56"/>
      <c r="AP158" s="56"/>
      <c r="AQ158" s="56"/>
      <c r="AR158" s="56"/>
      <c r="AS158" s="56"/>
      <c r="AT158" s="56"/>
      <c r="AU158" s="56"/>
      <c r="AV158" s="56"/>
      <c r="AW158" s="56"/>
      <c r="AX158" s="56"/>
      <c r="AY158" s="56"/>
      <c r="AZ158" s="56"/>
      <c r="BA158" s="56"/>
      <c r="BB158" s="171"/>
      <c r="BC158" s="80"/>
      <c r="BD158" s="80"/>
      <c r="BE158" s="171"/>
      <c r="BF158" s="171"/>
      <c r="BG158" s="171"/>
      <c r="BH158" s="171"/>
      <c r="BI158" s="171"/>
      <c r="BJ158" s="171"/>
      <c r="BK158" s="171"/>
      <c r="BL158" s="171"/>
      <c r="BM158" s="171"/>
      <c r="BN158" s="171"/>
      <c r="BO158" s="171"/>
      <c r="BP158" s="171"/>
      <c r="BQ158" s="171"/>
      <c r="BR158" s="171"/>
      <c r="BS158" s="171"/>
      <c r="BT158" s="171"/>
      <c r="BU158" s="171"/>
      <c r="BV158" s="171"/>
      <c r="BW158" s="171"/>
      <c r="BX158" s="171"/>
      <c r="BY158" s="171"/>
      <c r="BZ158" s="171"/>
      <c r="CA158" s="171"/>
      <c r="CB158" s="171"/>
      <c r="CC158" s="171"/>
      <c r="CD158" s="171"/>
    </row>
    <row r="159" spans="1:82" x14ac:dyDescent="0.2">
      <c r="A159" s="56"/>
      <c r="B159" s="56"/>
      <c r="C159" s="56"/>
      <c r="D159" s="56"/>
      <c r="E159" s="56"/>
      <c r="F159" s="56"/>
      <c r="G159" s="56"/>
      <c r="H159" s="56"/>
      <c r="I159" s="56"/>
      <c r="J159" s="56"/>
      <c r="K159" s="56"/>
      <c r="L159" s="56"/>
      <c r="M159" s="56"/>
      <c r="N159" s="56"/>
      <c r="O159" s="56"/>
      <c r="P159" s="56"/>
      <c r="Q159" s="56"/>
      <c r="R159" s="56"/>
      <c r="S159" s="56"/>
      <c r="T159" s="56"/>
      <c r="U159" s="56"/>
      <c r="V159" s="56"/>
      <c r="W159" s="56"/>
      <c r="X159" s="56"/>
      <c r="Y159" s="56"/>
      <c r="Z159" s="56"/>
      <c r="AA159" s="56"/>
      <c r="AB159" s="56"/>
      <c r="AC159" s="56"/>
      <c r="AD159" s="56"/>
      <c r="AE159" s="56"/>
      <c r="AF159" s="56"/>
      <c r="AG159" s="56"/>
      <c r="AH159" s="56"/>
      <c r="AI159" s="56"/>
      <c r="AJ159" s="56"/>
      <c r="AK159" s="56"/>
      <c r="AL159" s="56"/>
      <c r="AM159" s="56"/>
      <c r="AN159" s="56"/>
      <c r="AO159" s="56"/>
      <c r="AP159" s="56"/>
      <c r="AQ159" s="56"/>
      <c r="AR159" s="56"/>
      <c r="AS159" s="56"/>
      <c r="AT159" s="56"/>
      <c r="AU159" s="56"/>
      <c r="AV159" s="56"/>
      <c r="AW159" s="56"/>
      <c r="AX159" s="56"/>
      <c r="AY159" s="56"/>
      <c r="AZ159" s="56"/>
      <c r="BA159" s="56"/>
      <c r="BB159" s="171"/>
      <c r="BC159" s="80"/>
      <c r="BD159" s="80"/>
      <c r="BE159" s="171"/>
      <c r="BF159" s="171"/>
      <c r="BG159" s="171"/>
      <c r="BH159" s="171"/>
      <c r="BI159" s="171"/>
      <c r="BJ159" s="171"/>
      <c r="BK159" s="171"/>
      <c r="BL159" s="171"/>
      <c r="BM159" s="171"/>
      <c r="BN159" s="171"/>
      <c r="BO159" s="171"/>
      <c r="BP159" s="171"/>
      <c r="BQ159" s="171"/>
      <c r="BR159" s="171"/>
      <c r="BS159" s="171"/>
      <c r="BT159" s="171"/>
      <c r="BU159" s="171"/>
      <c r="BV159" s="171"/>
      <c r="BW159" s="171"/>
      <c r="BX159" s="171"/>
      <c r="BY159" s="171"/>
      <c r="BZ159" s="171"/>
      <c r="CA159" s="171"/>
      <c r="CB159" s="171"/>
      <c r="CC159" s="171"/>
      <c r="CD159" s="171"/>
    </row>
    <row r="160" spans="1:82" x14ac:dyDescent="0.2">
      <c r="A160" s="56"/>
      <c r="B160" s="56"/>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6"/>
      <c r="AN160" s="56"/>
      <c r="AO160" s="56"/>
      <c r="AP160" s="56"/>
      <c r="AQ160" s="56"/>
      <c r="AR160" s="56"/>
      <c r="AS160" s="56"/>
      <c r="AT160" s="56"/>
      <c r="AU160" s="56"/>
      <c r="AV160" s="56"/>
      <c r="AW160" s="56"/>
      <c r="AX160" s="56"/>
      <c r="AY160" s="56"/>
      <c r="AZ160" s="56"/>
      <c r="BA160" s="56"/>
      <c r="BB160" s="171"/>
      <c r="BC160" s="80"/>
      <c r="BD160" s="80"/>
      <c r="BE160" s="171"/>
      <c r="BF160" s="171"/>
      <c r="BG160" s="171"/>
      <c r="BH160" s="171"/>
      <c r="BI160" s="171"/>
      <c r="BJ160" s="171"/>
      <c r="BK160" s="171"/>
      <c r="BL160" s="171"/>
      <c r="BM160" s="171"/>
      <c r="BN160" s="171"/>
      <c r="BO160" s="171"/>
      <c r="BP160" s="171"/>
      <c r="BQ160" s="171"/>
      <c r="BR160" s="171"/>
      <c r="BS160" s="171"/>
      <c r="BT160" s="171"/>
      <c r="BU160" s="171"/>
      <c r="BV160" s="171"/>
      <c r="BW160" s="171"/>
      <c r="BX160" s="171"/>
      <c r="BY160" s="171"/>
      <c r="BZ160" s="171"/>
      <c r="CA160" s="171"/>
      <c r="CB160" s="171"/>
      <c r="CC160" s="171"/>
      <c r="CD160" s="171"/>
    </row>
    <row r="161" spans="1:82" x14ac:dyDescent="0.2">
      <c r="A161" s="56"/>
      <c r="B161" s="56"/>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6"/>
      <c r="AN161" s="56"/>
      <c r="AO161" s="56"/>
      <c r="AP161" s="56"/>
      <c r="AQ161" s="56"/>
      <c r="AR161" s="56"/>
      <c r="AS161" s="56"/>
      <c r="AT161" s="56"/>
      <c r="AU161" s="56"/>
      <c r="AV161" s="56"/>
      <c r="AW161" s="56"/>
      <c r="AX161" s="56"/>
      <c r="AY161" s="56"/>
      <c r="AZ161" s="56"/>
      <c r="BA161" s="56"/>
      <c r="BB161" s="171"/>
      <c r="BC161" s="80"/>
      <c r="BD161" s="80"/>
      <c r="BE161" s="171"/>
      <c r="BF161" s="171"/>
      <c r="BG161" s="171"/>
      <c r="BH161" s="171"/>
      <c r="BI161" s="171"/>
      <c r="BJ161" s="171"/>
      <c r="BK161" s="171"/>
      <c r="BL161" s="171"/>
      <c r="BM161" s="171"/>
      <c r="BN161" s="171"/>
      <c r="BO161" s="171"/>
      <c r="BP161" s="171"/>
      <c r="BQ161" s="171"/>
      <c r="BR161" s="171"/>
      <c r="BS161" s="171"/>
      <c r="BT161" s="171"/>
      <c r="BU161" s="171"/>
      <c r="BV161" s="171"/>
      <c r="BW161" s="171"/>
      <c r="BX161" s="171"/>
      <c r="BY161" s="171"/>
      <c r="BZ161" s="171"/>
      <c r="CA161" s="171"/>
      <c r="CB161" s="171"/>
      <c r="CC161" s="171"/>
      <c r="CD161" s="171"/>
    </row>
    <row r="162" spans="1:82" x14ac:dyDescent="0.2">
      <c r="A162" s="56"/>
      <c r="B162" s="56"/>
      <c r="C162" s="56"/>
      <c r="D162" s="56"/>
      <c r="E162" s="56"/>
      <c r="F162" s="56"/>
      <c r="G162" s="56"/>
      <c r="H162" s="56"/>
      <c r="I162" s="56"/>
      <c r="J162" s="56"/>
      <c r="K162" s="56"/>
      <c r="L162" s="56"/>
      <c r="M162" s="56"/>
      <c r="N162" s="56"/>
      <c r="O162" s="56"/>
      <c r="P162" s="56"/>
      <c r="Q162" s="56"/>
      <c r="R162" s="56"/>
      <c r="S162" s="56"/>
      <c r="T162" s="56"/>
      <c r="U162" s="56"/>
      <c r="V162" s="56"/>
      <c r="W162" s="56"/>
      <c r="X162" s="56"/>
      <c r="Y162" s="56"/>
      <c r="Z162" s="56"/>
      <c r="AA162" s="56"/>
      <c r="AB162" s="56"/>
      <c r="AC162" s="56"/>
      <c r="AD162" s="56"/>
      <c r="AE162" s="56"/>
      <c r="AF162" s="56"/>
      <c r="AG162" s="56"/>
      <c r="AH162" s="56"/>
      <c r="AI162" s="56"/>
      <c r="AJ162" s="56"/>
      <c r="AK162" s="56"/>
      <c r="AL162" s="56"/>
      <c r="AM162" s="56"/>
      <c r="AN162" s="56"/>
      <c r="AO162" s="56"/>
      <c r="AP162" s="56"/>
      <c r="AQ162" s="56"/>
      <c r="AR162" s="56"/>
      <c r="AS162" s="56"/>
      <c r="AT162" s="56"/>
      <c r="AU162" s="56"/>
      <c r="AV162" s="56"/>
      <c r="AW162" s="56"/>
      <c r="AX162" s="56"/>
      <c r="AY162" s="56"/>
      <c r="AZ162" s="56"/>
      <c r="BA162" s="56"/>
      <c r="BB162" s="171"/>
      <c r="BC162" s="80"/>
      <c r="BD162" s="80"/>
      <c r="BE162" s="171"/>
      <c r="BF162" s="171"/>
      <c r="BG162" s="171"/>
      <c r="BH162" s="171"/>
      <c r="BI162" s="171"/>
      <c r="BJ162" s="171"/>
      <c r="BK162" s="171"/>
      <c r="BL162" s="171"/>
      <c r="BM162" s="171"/>
      <c r="BN162" s="171"/>
      <c r="BO162" s="171"/>
      <c r="BP162" s="171"/>
      <c r="BQ162" s="171"/>
      <c r="BR162" s="171"/>
      <c r="BS162" s="171"/>
      <c r="BT162" s="171"/>
      <c r="BU162" s="171"/>
      <c r="BV162" s="171"/>
      <c r="BW162" s="171"/>
      <c r="BX162" s="171"/>
      <c r="BY162" s="171"/>
      <c r="BZ162" s="171"/>
      <c r="CA162" s="171"/>
      <c r="CB162" s="171"/>
      <c r="CC162" s="171"/>
      <c r="CD162" s="171"/>
    </row>
    <row r="163" spans="1:82" x14ac:dyDescent="0.2">
      <c r="A163" s="56"/>
      <c r="B163" s="56"/>
      <c r="C163" s="56"/>
      <c r="D163" s="56"/>
      <c r="E163" s="56"/>
      <c r="F163" s="56"/>
      <c r="G163" s="56"/>
      <c r="H163" s="56"/>
      <c r="I163" s="56"/>
      <c r="J163" s="56"/>
      <c r="K163" s="56"/>
      <c r="L163" s="56"/>
      <c r="M163" s="56"/>
      <c r="N163" s="56"/>
      <c r="O163" s="56"/>
      <c r="P163" s="56"/>
      <c r="Q163" s="56"/>
      <c r="R163" s="56"/>
      <c r="S163" s="56"/>
      <c r="T163" s="56"/>
      <c r="U163" s="56"/>
      <c r="V163" s="56"/>
      <c r="W163" s="56"/>
      <c r="X163" s="56"/>
      <c r="Y163" s="56"/>
      <c r="Z163" s="56"/>
      <c r="AA163" s="56"/>
      <c r="AB163" s="56"/>
      <c r="AC163" s="56"/>
      <c r="AD163" s="56"/>
      <c r="AE163" s="56"/>
      <c r="AF163" s="56"/>
      <c r="AG163" s="56"/>
      <c r="AH163" s="56"/>
      <c r="AI163" s="56"/>
      <c r="AJ163" s="56"/>
      <c r="AK163" s="56"/>
      <c r="AL163" s="56"/>
      <c r="AM163" s="56"/>
      <c r="AN163" s="56"/>
      <c r="AO163" s="56"/>
      <c r="AP163" s="56"/>
      <c r="AQ163" s="56"/>
      <c r="AR163" s="56"/>
      <c r="AS163" s="56"/>
      <c r="AT163" s="56"/>
      <c r="AU163" s="56"/>
      <c r="AV163" s="56"/>
      <c r="AW163" s="56"/>
      <c r="AX163" s="56"/>
      <c r="AY163" s="56"/>
      <c r="AZ163" s="56"/>
      <c r="BA163" s="56"/>
      <c r="BB163" s="171"/>
      <c r="BC163" s="80"/>
      <c r="BD163" s="80"/>
      <c r="BE163" s="171"/>
      <c r="BF163" s="171"/>
      <c r="BG163" s="171"/>
      <c r="BH163" s="171"/>
      <c r="BI163" s="171"/>
      <c r="BJ163" s="171"/>
      <c r="BK163" s="171"/>
      <c r="BL163" s="171"/>
      <c r="BM163" s="171"/>
      <c r="BN163" s="171"/>
      <c r="BO163" s="171"/>
      <c r="BP163" s="171"/>
      <c r="BQ163" s="171"/>
      <c r="BR163" s="171"/>
      <c r="BS163" s="171"/>
      <c r="BT163" s="171"/>
      <c r="BU163" s="171"/>
      <c r="BV163" s="171"/>
      <c r="BW163" s="171"/>
      <c r="BX163" s="171"/>
      <c r="BY163" s="171"/>
      <c r="BZ163" s="171"/>
      <c r="CA163" s="171"/>
      <c r="CB163" s="171"/>
      <c r="CC163" s="171"/>
      <c r="CD163" s="171"/>
    </row>
    <row r="164" spans="1:82" x14ac:dyDescent="0.2">
      <c r="A164" s="56"/>
      <c r="B164" s="56"/>
      <c r="C164" s="56"/>
      <c r="D164" s="56"/>
      <c r="E164" s="56"/>
      <c r="F164" s="56"/>
      <c r="G164" s="56"/>
      <c r="H164" s="56"/>
      <c r="I164" s="56"/>
      <c r="J164" s="56"/>
      <c r="K164" s="56"/>
      <c r="L164" s="56"/>
      <c r="M164" s="56"/>
      <c r="N164" s="56"/>
      <c r="O164" s="56"/>
      <c r="P164" s="56"/>
      <c r="Q164" s="56"/>
      <c r="R164" s="56"/>
      <c r="S164" s="56"/>
      <c r="T164" s="56"/>
      <c r="U164" s="56"/>
      <c r="V164" s="56"/>
      <c r="W164" s="56"/>
      <c r="X164" s="56"/>
      <c r="Y164" s="56"/>
      <c r="Z164" s="56"/>
      <c r="AA164" s="56"/>
      <c r="AB164" s="56"/>
      <c r="AC164" s="56"/>
      <c r="AD164" s="56"/>
      <c r="AE164" s="56"/>
      <c r="AF164" s="56"/>
      <c r="AG164" s="56"/>
      <c r="AH164" s="56"/>
      <c r="AI164" s="56"/>
      <c r="AJ164" s="56"/>
      <c r="AK164" s="56"/>
      <c r="AL164" s="56"/>
      <c r="AM164" s="56"/>
      <c r="AN164" s="56"/>
      <c r="AO164" s="56"/>
      <c r="AP164" s="56"/>
      <c r="AQ164" s="56"/>
      <c r="AR164" s="56"/>
      <c r="AS164" s="56"/>
      <c r="AT164" s="56"/>
      <c r="AU164" s="56"/>
      <c r="AV164" s="56"/>
      <c r="AW164" s="56"/>
      <c r="AX164" s="56"/>
      <c r="AY164" s="56"/>
      <c r="AZ164" s="56"/>
      <c r="BA164" s="56"/>
      <c r="BB164" s="171"/>
      <c r="BC164" s="80"/>
      <c r="BD164" s="80"/>
      <c r="BE164" s="171"/>
      <c r="BF164" s="171"/>
      <c r="BG164" s="171"/>
      <c r="BH164" s="171"/>
      <c r="BI164" s="171"/>
      <c r="BJ164" s="171"/>
      <c r="BK164" s="171"/>
      <c r="BL164" s="171"/>
      <c r="BM164" s="171"/>
      <c r="BN164" s="171"/>
      <c r="BO164" s="171"/>
      <c r="BP164" s="171"/>
      <c r="BQ164" s="171"/>
      <c r="BR164" s="171"/>
      <c r="BS164" s="171"/>
      <c r="BT164" s="171"/>
      <c r="BU164" s="171"/>
      <c r="BV164" s="171"/>
      <c r="BW164" s="171"/>
      <c r="BX164" s="171"/>
      <c r="BY164" s="171"/>
      <c r="BZ164" s="171"/>
      <c r="CA164" s="171"/>
      <c r="CB164" s="171"/>
      <c r="CC164" s="171"/>
      <c r="CD164" s="171"/>
    </row>
    <row r="165" spans="1:82" x14ac:dyDescent="0.2">
      <c r="A165" s="56"/>
      <c r="B165" s="56"/>
      <c r="C165" s="56"/>
      <c r="D165" s="56"/>
      <c r="E165" s="56"/>
      <c r="F165" s="56"/>
      <c r="G165" s="56"/>
      <c r="H165" s="56"/>
      <c r="I165" s="56"/>
      <c r="J165" s="56"/>
      <c r="K165" s="56"/>
      <c r="L165" s="56"/>
      <c r="M165" s="56"/>
      <c r="N165" s="56"/>
      <c r="O165" s="56"/>
      <c r="P165" s="56"/>
      <c r="Q165" s="56"/>
      <c r="R165" s="56"/>
      <c r="S165" s="56"/>
      <c r="T165" s="56"/>
      <c r="U165" s="56"/>
      <c r="V165" s="56"/>
      <c r="W165" s="56"/>
      <c r="X165" s="56"/>
      <c r="Y165" s="56"/>
      <c r="Z165" s="56"/>
      <c r="AA165" s="56"/>
      <c r="AB165" s="56"/>
      <c r="AC165" s="56"/>
      <c r="AD165" s="56"/>
      <c r="AE165" s="56"/>
      <c r="AF165" s="56"/>
      <c r="AG165" s="56"/>
      <c r="AH165" s="56"/>
      <c r="AI165" s="56"/>
      <c r="AJ165" s="56"/>
      <c r="AK165" s="56"/>
      <c r="AL165" s="56"/>
      <c r="AM165" s="56"/>
      <c r="AN165" s="56"/>
      <c r="AO165" s="56"/>
      <c r="AP165" s="56"/>
      <c r="AQ165" s="56"/>
      <c r="AR165" s="56"/>
      <c r="AS165" s="56"/>
      <c r="AT165" s="56"/>
      <c r="AU165" s="56"/>
      <c r="AV165" s="56"/>
      <c r="AW165" s="56"/>
      <c r="AX165" s="56"/>
      <c r="AY165" s="56"/>
      <c r="AZ165" s="56"/>
      <c r="BA165" s="56"/>
      <c r="BB165" s="171"/>
      <c r="BC165" s="80"/>
      <c r="BD165" s="80"/>
      <c r="BE165" s="171"/>
      <c r="BF165" s="171"/>
      <c r="BG165" s="171"/>
      <c r="BH165" s="171"/>
      <c r="BI165" s="171"/>
      <c r="BJ165" s="171"/>
      <c r="BK165" s="171"/>
      <c r="BL165" s="171"/>
      <c r="BM165" s="171"/>
      <c r="BN165" s="171"/>
      <c r="BO165" s="171"/>
      <c r="BP165" s="171"/>
      <c r="BQ165" s="171"/>
      <c r="BR165" s="171"/>
      <c r="BS165" s="171"/>
      <c r="BT165" s="171"/>
      <c r="BU165" s="171"/>
      <c r="BV165" s="171"/>
      <c r="BW165" s="171"/>
      <c r="BX165" s="171"/>
      <c r="BY165" s="171"/>
      <c r="BZ165" s="171"/>
      <c r="CA165" s="171"/>
      <c r="CB165" s="171"/>
      <c r="CC165" s="171"/>
      <c r="CD165" s="171"/>
    </row>
    <row r="166" spans="1:82" x14ac:dyDescent="0.2">
      <c r="A166" s="56"/>
      <c r="B166" s="56"/>
      <c r="C166" s="56"/>
      <c r="D166" s="56"/>
      <c r="E166" s="56"/>
      <c r="F166" s="56"/>
      <c r="G166" s="56"/>
      <c r="H166" s="56"/>
      <c r="I166" s="56"/>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6"/>
      <c r="AI166" s="56"/>
      <c r="AJ166" s="56"/>
      <c r="AK166" s="56"/>
      <c r="AL166" s="56"/>
      <c r="AM166" s="56"/>
      <c r="AN166" s="56"/>
      <c r="AO166" s="56"/>
      <c r="AP166" s="56"/>
      <c r="AQ166" s="56"/>
      <c r="AR166" s="56"/>
      <c r="AS166" s="56"/>
      <c r="AT166" s="56"/>
      <c r="AU166" s="56"/>
      <c r="AV166" s="56"/>
      <c r="AW166" s="56"/>
      <c r="AX166" s="56"/>
      <c r="AY166" s="56"/>
      <c r="AZ166" s="56"/>
      <c r="BA166" s="56"/>
      <c r="BB166" s="171"/>
      <c r="BC166" s="80"/>
      <c r="BD166" s="80"/>
      <c r="BE166" s="171"/>
      <c r="BF166" s="171"/>
      <c r="BG166" s="171"/>
      <c r="BH166" s="171"/>
      <c r="BI166" s="171"/>
      <c r="BJ166" s="171"/>
      <c r="BK166" s="171"/>
      <c r="BL166" s="171"/>
      <c r="BM166" s="171"/>
      <c r="BN166" s="171"/>
      <c r="BO166" s="171"/>
      <c r="BP166" s="171"/>
      <c r="BQ166" s="171"/>
      <c r="BR166" s="171"/>
      <c r="BS166" s="171"/>
      <c r="BT166" s="171"/>
      <c r="BU166" s="171"/>
      <c r="BV166" s="171"/>
      <c r="BW166" s="171"/>
      <c r="BX166" s="171"/>
      <c r="BY166" s="171"/>
      <c r="BZ166" s="171"/>
      <c r="CA166" s="171"/>
      <c r="CB166" s="171"/>
      <c r="CC166" s="171"/>
      <c r="CD166" s="171"/>
    </row>
    <row r="167" spans="1:82" x14ac:dyDescent="0.2">
      <c r="A167" s="56"/>
      <c r="B167" s="56"/>
      <c r="C167" s="56"/>
      <c r="D167" s="56"/>
      <c r="E167" s="56"/>
      <c r="F167" s="56"/>
      <c r="G167" s="56"/>
      <c r="H167" s="56"/>
      <c r="I167" s="56"/>
      <c r="J167" s="56"/>
      <c r="K167" s="56"/>
      <c r="L167" s="56"/>
      <c r="M167" s="56"/>
      <c r="N167" s="56"/>
      <c r="O167" s="56"/>
      <c r="P167" s="56"/>
      <c r="Q167" s="56"/>
      <c r="R167" s="56"/>
      <c r="S167" s="56"/>
      <c r="T167" s="56"/>
      <c r="U167" s="56"/>
      <c r="V167" s="56"/>
      <c r="W167" s="56"/>
      <c r="X167" s="56"/>
      <c r="Y167" s="56"/>
      <c r="Z167" s="56"/>
      <c r="AA167" s="56"/>
      <c r="AB167" s="56"/>
      <c r="AC167" s="56"/>
      <c r="AD167" s="56"/>
      <c r="AE167" s="56"/>
      <c r="AF167" s="56"/>
      <c r="AG167" s="56"/>
      <c r="AH167" s="56"/>
      <c r="AI167" s="56"/>
      <c r="AJ167" s="56"/>
      <c r="AK167" s="56"/>
      <c r="AL167" s="56"/>
      <c r="AM167" s="56"/>
      <c r="AN167" s="56"/>
      <c r="AO167" s="56"/>
      <c r="AP167" s="56"/>
      <c r="AQ167" s="56"/>
      <c r="AR167" s="56"/>
      <c r="AS167" s="56"/>
      <c r="AT167" s="56"/>
      <c r="AU167" s="56"/>
      <c r="AV167" s="56"/>
      <c r="AW167" s="56"/>
      <c r="AX167" s="56"/>
      <c r="AY167" s="56"/>
      <c r="AZ167" s="56"/>
      <c r="BA167" s="56"/>
      <c r="BB167" s="171"/>
      <c r="BC167" s="80"/>
      <c r="BD167" s="80"/>
      <c r="BE167" s="171"/>
      <c r="BF167" s="171"/>
      <c r="BG167" s="171"/>
      <c r="BH167" s="171"/>
      <c r="BI167" s="171"/>
      <c r="BJ167" s="171"/>
      <c r="BK167" s="171"/>
      <c r="BL167" s="171"/>
      <c r="BM167" s="171"/>
      <c r="BN167" s="171"/>
      <c r="BO167" s="171"/>
      <c r="BP167" s="171"/>
      <c r="BQ167" s="171"/>
      <c r="BR167" s="171"/>
      <c r="BS167" s="171"/>
      <c r="BT167" s="171"/>
      <c r="BU167" s="171"/>
      <c r="BV167" s="171"/>
      <c r="BW167" s="171"/>
      <c r="BX167" s="171"/>
      <c r="BY167" s="171"/>
      <c r="BZ167" s="171"/>
      <c r="CA167" s="171"/>
      <c r="CB167" s="171"/>
      <c r="CC167" s="171"/>
      <c r="CD167" s="171"/>
    </row>
  </sheetData>
  <sheetProtection password="C621" sheet="1" objects="1" scenarios="1" selectLockedCells="1"/>
  <protectedRanges>
    <protectedRange sqref="N6:T6" name="Диапазон2"/>
  </protectedRanges>
  <mergeCells count="26">
    <mergeCell ref="B9:B11"/>
    <mergeCell ref="C9:C11"/>
    <mergeCell ref="D9:D11"/>
    <mergeCell ref="E9:E11"/>
    <mergeCell ref="E2:I2"/>
    <mergeCell ref="F10:Y10"/>
    <mergeCell ref="V2:W2"/>
    <mergeCell ref="C4:F4"/>
    <mergeCell ref="G4:AH4"/>
    <mergeCell ref="P2:R2"/>
    <mergeCell ref="S2:U2"/>
    <mergeCell ref="K2:N2"/>
    <mergeCell ref="AX6:BA6"/>
    <mergeCell ref="AX7:AZ7"/>
    <mergeCell ref="C8:AR8"/>
    <mergeCell ref="AX8:AZ8"/>
    <mergeCell ref="BA9:BA11"/>
    <mergeCell ref="AU9:AU11"/>
    <mergeCell ref="AV9:AV11"/>
    <mergeCell ref="AW9:AW11"/>
    <mergeCell ref="AX9:AX11"/>
    <mergeCell ref="AY9:AY11"/>
    <mergeCell ref="AZ9:AZ11"/>
    <mergeCell ref="F9:AB9"/>
    <mergeCell ref="N6:T6"/>
    <mergeCell ref="Z10:AB10"/>
  </mergeCells>
  <conditionalFormatting sqref="Z26:AT64">
    <cfRule type="expression" dxfId="18" priority="4" stopIfTrue="1">
      <formula>AND(OR($C26&lt;&gt;"",$D26&lt;&gt;""),$A26=1,ISBLANK(Z26))</formula>
    </cfRule>
  </conditionalFormatting>
  <conditionalFormatting sqref="AU6">
    <cfRule type="cellIs" dxfId="17" priority="3" stopIfTrue="1" operator="equal">
      <formula>"НЕТ"</formula>
    </cfRule>
  </conditionalFormatting>
  <conditionalFormatting sqref="F25:AT25 F26:Y64">
    <cfRule type="expression" dxfId="16" priority="2">
      <formula>AND(OR($C25&lt;&gt;"",$D25&lt;&gt;""),$A25=1,ISBLANK(F25))</formula>
    </cfRule>
  </conditionalFormatting>
  <conditionalFormatting sqref="F25:AT25 F26:Y64">
    <cfRule type="containsErrors" dxfId="15" priority="1">
      <formula>ISERROR(F25)</formula>
    </cfRule>
  </conditionalFormatting>
  <dataValidations xWindow="1114" yWindow="794" count="2">
    <dataValidation operator="equal" allowBlank="1" showErrorMessage="1" prompt="После внесения в таблицу данных для всех учащихся, принимавших участие в тестировании, выберите &quot;Да&quot;" sqref="AU6"/>
    <dataValidation allowBlank="1" showDropDown="1" showInputMessage="1" showErrorMessage="1" prompt="Возможные значения: 0, 1, 2._x000a_Если ученик не дал ответ - N." sqref="AC26:AT64"/>
  </dataValidations>
  <pageMargins left="0.17" right="0.19" top="0.50749999999999995" bottom="0.17" header="0.17" footer="0.5"/>
  <pageSetup paperSize="9" scale="90" fitToWidth="0" fitToHeight="0" orientation="landscape" r:id="rId1"/>
  <headerFooter alignWithMargins="0">
    <oddHeader>&amp;CКГБУ "Региональный центр оценки качества образования"</oddHeader>
  </headerFooter>
  <legacyDrawing r:id="rId2"/>
  <extLst>
    <ext xmlns:x14="http://schemas.microsoft.com/office/spreadsheetml/2009/9/main" uri="{CCE6A557-97BC-4b89-ADB6-D9C93CAAB3DF}">
      <x14:dataValidations xmlns:xm="http://schemas.microsoft.com/office/excel/2006/main" xWindow="1114" yWindow="794" count="18">
        <x14:dataValidation type="list" allowBlank="1" showDropDown="1" showInputMessage="1" showErrorMessage="1" prompt="Возможные значения: 0, 1, 2._x000a_Если ученик не дал ответ - N.">
          <x14:formula1>
            <xm:f>Рабочий!$B$2:$E$2</xm:f>
          </x14:formula1>
          <xm:sqref>I25:I64</xm:sqref>
        </x14:dataValidation>
        <x14:dataValidation type="list" allowBlank="1" showDropDown="1" showInputMessage="1" showErrorMessage="1" prompt="Возможные значения: 0, 1, 2._x000a_Если ученик не дал ответ - N.">
          <x14:formula1>
            <xm:f>Рабочий!$B$2:$E$2</xm:f>
          </x14:formula1>
          <xm:sqref>J25:J64</xm:sqref>
        </x14:dataValidation>
        <x14:dataValidation type="list" allowBlank="1" showDropDown="1" showInputMessage="1" showErrorMessage="1" prompt="Возможные значения: 0, 1, 2._x000a_Если ученик не дал ответ - N.">
          <x14:formula1>
            <xm:f>Рабочий!$B$2:$E$2</xm:f>
          </x14:formula1>
          <xm:sqref>K25:K64</xm:sqref>
        </x14:dataValidation>
        <x14:dataValidation type="list" allowBlank="1" showDropDown="1" showInputMessage="1" showErrorMessage="1" prompt="Возможные значения: 0, 1, 2._x000a_Если ученик не дал ответ - N.">
          <x14:formula1>
            <xm:f>Рабочий!$B$2:$E$2</xm:f>
          </x14:formula1>
          <xm:sqref>L25:L64</xm:sqref>
        </x14:dataValidation>
        <x14:dataValidation type="list" allowBlank="1" showDropDown="1" showInputMessage="1" showErrorMessage="1" prompt="Возможные значения: 0, 1, 2._x000a_Если ученик не дал ответ - N.">
          <x14:formula1>
            <xm:f>Рабочий!$B$2:$E$2</xm:f>
          </x14:formula1>
          <xm:sqref>M25:M64</xm:sqref>
        </x14:dataValidation>
        <x14:dataValidation type="list" allowBlank="1" showDropDown="1" showInputMessage="1" showErrorMessage="1" prompt="Возможные значения: 0, 1, 2._x000a_Если ученик не дал ответ - N.">
          <x14:formula1>
            <xm:f>Рабочий!$B$2:$E$2</xm:f>
          </x14:formula1>
          <xm:sqref>N25:N64</xm:sqref>
        </x14:dataValidation>
        <x14:dataValidation type="list" allowBlank="1" showDropDown="1" showInputMessage="1" showErrorMessage="1" prompt="Возможные значения: 0, 1, 2._x000a_Если ученик не дал ответ - N.">
          <x14:formula1>
            <xm:f>Рабочий!$B$2:$E$2</xm:f>
          </x14:formula1>
          <xm:sqref>P25:P64</xm:sqref>
        </x14:dataValidation>
        <x14:dataValidation type="list" allowBlank="1" showDropDown="1" showInputMessage="1" showErrorMessage="1" prompt="Возможные значения: 0, 1, 2._x000a_Если ученик не дал ответ - N.">
          <x14:formula1>
            <xm:f>Рабочий!$B$2:$E$2</xm:f>
          </x14:formula1>
          <xm:sqref>R25:R64</xm:sqref>
        </x14:dataValidation>
        <x14:dataValidation type="list" allowBlank="1" showDropDown="1" showInputMessage="1" showErrorMessage="1" prompt="Возможные значения: 0, 1, 2._x000a_Если ученик не дал ответ - N.">
          <x14:formula1>
            <xm:f>Рабочий!$B$2:$E$2</xm:f>
          </x14:formula1>
          <xm:sqref>S25:S64</xm:sqref>
        </x14:dataValidation>
        <x14:dataValidation type="list" allowBlank="1" showDropDown="1" showInputMessage="1" showErrorMessage="1" prompt="Возможные значения: 0, 1, 2._x000a_Если ученик не дал ответ - N.">
          <x14:formula1>
            <xm:f>Рабочий!$B$2:$E$2</xm:f>
          </x14:formula1>
          <xm:sqref>T25:T64</xm:sqref>
        </x14:dataValidation>
        <x14:dataValidation type="list" allowBlank="1" showDropDown="1" showInputMessage="1" showErrorMessage="1" prompt="Возможные значения: 0, 1, 2._x000a_Если ученик не дал ответ - N.">
          <x14:formula1>
            <xm:f>Рабочий!$B$2:$E$2</xm:f>
          </x14:formula1>
          <xm:sqref>U25:U64</xm:sqref>
        </x14:dataValidation>
        <x14:dataValidation type="list" allowBlank="1" showDropDown="1" showInputMessage="1" showErrorMessage="1" prompt="Возможные значения: 0, 1, 2._x000a_Если ученик не дал ответ - N.">
          <x14:formula1>
            <xm:f>Рабочий!$B$2:$E$2</xm:f>
          </x14:formula1>
          <xm:sqref>V25:V64</xm:sqref>
        </x14:dataValidation>
        <x14:dataValidation type="list" allowBlank="1" showDropDown="1" showInputMessage="1" showErrorMessage="1" prompt="Возможные значения: 0, 1, 2._x000a_Если ученик не дал ответ - N.">
          <x14:formula1>
            <xm:f>Рабочий!$B$2:$E$2</xm:f>
          </x14:formula1>
          <xm:sqref>W25:W64</xm:sqref>
        </x14:dataValidation>
        <x14:dataValidation type="list" allowBlank="1" showDropDown="1" showInputMessage="1" showErrorMessage="1" prompt="Возможные значения: 0, 1, 2._x000a_Если ученик не дал ответ - N.">
          <x14:formula1>
            <xm:f>Рабочий!$B$2:$E$2</xm:f>
          </x14:formula1>
          <xm:sqref>X25:X64</xm:sqref>
        </x14:dataValidation>
        <x14:dataValidation type="list" allowBlank="1" showDropDown="1" showInputMessage="1" showErrorMessage="1" prompt="Возможные значения: 0, 1, 2._x000a_Если ученик не дал ответ - N.">
          <x14:formula1>
            <xm:f>Рабочий!$B$2:$E$2</xm:f>
          </x14:formula1>
          <xm:sqref>Y25:Y64</xm:sqref>
        </x14:dataValidation>
        <x14:dataValidation type="list" allowBlank="1" showDropDown="1" showInputMessage="1" showErrorMessage="1" prompt="Возможные значения: 0, 1, 2, 3._x000a_Если ученик не дал ответ - N.">
          <x14:formula1>
            <xm:f>Рабочий!$B$3:$F$3</xm:f>
          </x14:formula1>
          <xm:sqref>Z25:Z64</xm:sqref>
        </x14:dataValidation>
        <x14:dataValidation type="list" allowBlank="1" showDropDown="1" showInputMessage="1" showErrorMessage="1" prompt="Возможные значения: 0, 1, 2, 3._x000a_Если ученик не дал ответ - N.">
          <x14:formula1>
            <xm:f>Рабочий!$B$3:$F$3</xm:f>
          </x14:formula1>
          <xm:sqref>AA25:AA64</xm:sqref>
        </x14:dataValidation>
        <x14:dataValidation type="list" allowBlank="1" showDropDown="1" showInputMessage="1" showErrorMessage="1" prompt="Возможные значения: 0, 1, 2, 3._x000a_Если ученик не дал ответ - N.">
          <x14:formula1>
            <xm:f>Рабочий!$B$3:$F$3</xm:f>
          </x14:formula1>
          <xm:sqref>AB25:AB64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4">
    <tabColor rgb="FFFFFF00"/>
  </sheetPr>
  <dimension ref="A1:DE167"/>
  <sheetViews>
    <sheetView showGridLines="0" topLeftCell="B1" zoomScaleNormal="100" zoomScalePageLayoutView="90" workbookViewId="0">
      <selection activeCell="AU6" sqref="AU6"/>
    </sheetView>
  </sheetViews>
  <sheetFormatPr defaultRowHeight="12.75" x14ac:dyDescent="0.2"/>
  <cols>
    <col min="1" max="1" width="14.28515625" style="6" hidden="1" customWidth="1"/>
    <col min="2" max="2" width="4.85546875" style="6" customWidth="1"/>
    <col min="3" max="3" width="4.28515625" style="6" bestFit="1" customWidth="1"/>
    <col min="4" max="4" width="29" style="6" customWidth="1"/>
    <col min="5" max="5" width="4" style="6" customWidth="1"/>
    <col min="6" max="25" width="5.5703125" style="6" customWidth="1"/>
    <col min="26" max="27" width="5.42578125" style="6" customWidth="1"/>
    <col min="28" max="28" width="5.7109375" style="6" customWidth="1"/>
    <col min="29" max="46" width="5.42578125" style="6" hidden="1" customWidth="1"/>
    <col min="47" max="47" width="7.85546875" style="6" customWidth="1"/>
    <col min="48" max="48" width="8.5703125" style="6" customWidth="1"/>
    <col min="49" max="49" width="14.7109375" style="6" customWidth="1"/>
    <col min="50" max="50" width="15.85546875" style="6" customWidth="1"/>
    <col min="51" max="51" width="14.7109375" style="6" customWidth="1"/>
    <col min="52" max="52" width="16.140625" style="6" customWidth="1"/>
    <col min="53" max="53" width="18.7109375" style="6" customWidth="1"/>
    <col min="54" max="54" width="8.140625" style="6" hidden="1" customWidth="1"/>
    <col min="55" max="56" width="8.140625" style="243" hidden="1" customWidth="1"/>
    <col min="57" max="57" width="12" style="244" hidden="1" customWidth="1"/>
    <col min="58" max="58" width="8.28515625" style="244" hidden="1" customWidth="1"/>
    <col min="59" max="59" width="13.140625" style="1" hidden="1" customWidth="1"/>
    <col min="60" max="60" width="5.42578125" style="1" hidden="1" customWidth="1"/>
    <col min="61" max="61" width="8.28515625" style="1" hidden="1" customWidth="1"/>
    <col min="62" max="63" width="4.28515625" style="1" hidden="1" customWidth="1"/>
    <col min="64" max="64" width="17.85546875" style="380" hidden="1" customWidth="1"/>
    <col min="65" max="65" width="29.42578125" style="380" hidden="1" customWidth="1"/>
    <col min="66" max="66" width="4.28515625" style="1" hidden="1" customWidth="1"/>
    <col min="67" max="83" width="4.28515625" style="1" customWidth="1"/>
    <col min="84" max="109" width="4" style="1" customWidth="1"/>
    <col min="110" max="16384" width="9.140625" style="6"/>
  </cols>
  <sheetData>
    <row r="1" spans="1:109" ht="17.25" customHeight="1" thickBot="1" x14ac:dyDescent="0.25">
      <c r="BB1" s="56"/>
      <c r="BC1" s="234"/>
      <c r="BD1" s="234"/>
      <c r="BE1" s="235"/>
      <c r="BF1" s="236"/>
      <c r="BG1" s="80"/>
      <c r="BH1" s="171"/>
      <c r="BI1" s="171"/>
      <c r="BJ1" s="171"/>
      <c r="BK1" s="171"/>
      <c r="BL1" s="370"/>
      <c r="BM1" s="371"/>
      <c r="BN1" s="171"/>
      <c r="BO1" s="171"/>
      <c r="BP1" s="171"/>
      <c r="BQ1" s="171"/>
      <c r="BR1" s="171"/>
      <c r="BS1" s="171"/>
      <c r="BT1" s="171"/>
      <c r="BU1" s="171"/>
      <c r="BV1" s="171"/>
      <c r="BW1" s="171"/>
      <c r="BX1" s="171"/>
      <c r="BY1" s="171"/>
      <c r="BZ1" s="171"/>
      <c r="CA1" s="171"/>
      <c r="CB1" s="171"/>
      <c r="CC1" s="171"/>
      <c r="CD1" s="171"/>
      <c r="CE1" s="171"/>
      <c r="CF1" s="171"/>
      <c r="CG1" s="171"/>
    </row>
    <row r="2" spans="1:109" ht="30.75" customHeight="1" thickBot="1" x14ac:dyDescent="0.25">
      <c r="B2" s="79"/>
      <c r="C2" s="55"/>
      <c r="D2" s="57"/>
      <c r="E2" s="564" t="s">
        <v>16</v>
      </c>
      <c r="F2" s="564"/>
      <c r="G2" s="564"/>
      <c r="H2" s="589"/>
      <c r="I2" s="568" t="str">
        <f>IF(NOT(ISBLANK('СПИСОК КЛАССА'!G1)),'СПИСОК КЛАССА'!G1,"")</f>
        <v/>
      </c>
      <c r="J2" s="569"/>
      <c r="K2" s="570"/>
      <c r="L2" s="590" t="s">
        <v>17</v>
      </c>
      <c r="M2" s="564"/>
      <c r="N2" s="589"/>
      <c r="O2" s="591" t="str">
        <f>IF(NOT(ISBLANK('СПИСОК КЛАССА'!I1)),'СПИСОК КЛАССА'!I1,"")</f>
        <v/>
      </c>
      <c r="P2" s="591"/>
      <c r="Q2" s="58"/>
      <c r="R2" s="58"/>
      <c r="S2" s="58"/>
      <c r="T2" s="58"/>
      <c r="U2" s="58"/>
      <c r="V2" s="58"/>
      <c r="W2" s="58"/>
      <c r="X2" s="58"/>
      <c r="Y2" s="58"/>
      <c r="Z2" s="58"/>
      <c r="AB2" s="58"/>
      <c r="AC2" s="58"/>
      <c r="AD2" s="58"/>
      <c r="AE2" s="58"/>
      <c r="AF2" s="58"/>
      <c r="AG2" s="58"/>
      <c r="AH2" s="58"/>
      <c r="AI2" s="58"/>
      <c r="AJ2" s="58"/>
      <c r="AK2" s="58"/>
      <c r="AL2" s="58"/>
      <c r="AM2" s="58"/>
      <c r="AN2" s="58"/>
      <c r="AO2" s="58"/>
      <c r="AP2" s="58"/>
      <c r="AQ2" s="58"/>
      <c r="AR2" s="58"/>
      <c r="AS2" s="58"/>
      <c r="AT2" s="58"/>
      <c r="AU2" s="58"/>
      <c r="AV2" s="55"/>
      <c r="AW2" s="160"/>
      <c r="AX2" s="161"/>
      <c r="AY2" s="161"/>
      <c r="AZ2" s="161"/>
      <c r="BA2" s="161"/>
      <c r="BB2" s="56"/>
      <c r="BC2" s="234"/>
      <c r="BD2" s="234"/>
      <c r="BE2" s="235"/>
      <c r="BF2" s="236"/>
      <c r="BG2" s="80"/>
      <c r="BH2" s="171"/>
      <c r="BI2" s="171"/>
      <c r="BJ2" s="171"/>
      <c r="BK2" s="171"/>
      <c r="BL2" s="372">
        <f>'Общий свод'!A2</f>
        <v>0</v>
      </c>
      <c r="BM2" s="373"/>
      <c r="BN2" s="171"/>
      <c r="BO2" s="171"/>
      <c r="BP2" s="171"/>
      <c r="BQ2" s="171"/>
      <c r="BR2" s="171"/>
      <c r="BS2" s="171"/>
      <c r="BT2" s="171"/>
      <c r="BU2" s="171"/>
      <c r="BV2" s="171"/>
      <c r="BW2" s="171"/>
      <c r="BX2" s="171"/>
      <c r="BY2" s="171"/>
      <c r="BZ2" s="171"/>
      <c r="CA2" s="171"/>
      <c r="CB2" s="171"/>
      <c r="CC2" s="171"/>
      <c r="CD2" s="171"/>
      <c r="CE2" s="171"/>
      <c r="CF2" s="171"/>
      <c r="CG2" s="171"/>
    </row>
    <row r="3" spans="1:109" x14ac:dyDescent="0.2">
      <c r="B3" s="79"/>
      <c r="C3" s="55"/>
      <c r="D3" s="59"/>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162" t="str">
        <f ca="1">'СПИСОК КЛАССА'!D5</f>
        <v/>
      </c>
      <c r="AW3" s="162"/>
      <c r="AX3" s="161"/>
      <c r="AY3" s="161"/>
      <c r="AZ3" s="161"/>
      <c r="BA3" s="161"/>
      <c r="BB3" s="56"/>
      <c r="BC3" s="234"/>
      <c r="BD3" s="234"/>
      <c r="BE3" s="235"/>
      <c r="BF3" s="236"/>
      <c r="BG3" s="80"/>
      <c r="BH3" s="171"/>
      <c r="BI3" s="171"/>
      <c r="BJ3" s="171"/>
      <c r="BK3" s="171"/>
      <c r="BL3" s="374"/>
      <c r="BM3" s="371"/>
      <c r="BN3" s="171"/>
      <c r="BO3" s="171"/>
      <c r="BP3" s="171"/>
      <c r="BQ3" s="171"/>
      <c r="BR3" s="171"/>
      <c r="BS3" s="171"/>
      <c r="BT3" s="171"/>
      <c r="BU3" s="171"/>
      <c r="BV3" s="171"/>
      <c r="BW3" s="171"/>
      <c r="BX3" s="171"/>
      <c r="BY3" s="171"/>
      <c r="BZ3" s="171"/>
      <c r="CA3" s="171"/>
      <c r="CB3" s="171"/>
      <c r="CC3" s="171"/>
      <c r="CD3" s="171"/>
      <c r="CE3" s="171"/>
      <c r="CF3" s="171"/>
      <c r="CG3" s="171"/>
    </row>
    <row r="4" spans="1:109" s="10" customFormat="1" ht="35.25" customHeight="1" thickBot="1" x14ac:dyDescent="0.3">
      <c r="B4" s="63"/>
      <c r="C4" s="566" t="s">
        <v>24</v>
      </c>
      <c r="D4" s="566"/>
      <c r="E4" s="566"/>
      <c r="F4" s="566"/>
      <c r="G4" s="567" t="str">
        <f>IF(NOT(ISBLANK('СПИСОК КЛАССА'!E3)),'СПИСОК КЛАССА'!E3,"")</f>
        <v/>
      </c>
      <c r="H4" s="567"/>
      <c r="I4" s="567"/>
      <c r="J4" s="567"/>
      <c r="K4" s="567"/>
      <c r="L4" s="567"/>
      <c r="M4" s="567"/>
      <c r="N4" s="567"/>
      <c r="O4" s="567"/>
      <c r="P4" s="567"/>
      <c r="Q4" s="567"/>
      <c r="R4" s="567"/>
      <c r="S4" s="567"/>
      <c r="T4" s="567"/>
      <c r="U4" s="567"/>
      <c r="V4" s="567"/>
      <c r="W4" s="567"/>
      <c r="X4" s="567"/>
      <c r="Y4" s="567"/>
      <c r="Z4" s="111"/>
      <c r="AA4" s="111"/>
      <c r="AB4" s="111"/>
      <c r="AC4" s="111"/>
      <c r="AD4" s="111"/>
      <c r="AE4" s="111"/>
      <c r="AF4" s="111"/>
      <c r="AG4" s="111"/>
      <c r="AH4" s="111"/>
      <c r="AI4" s="111"/>
      <c r="AJ4" s="111"/>
      <c r="AK4" s="111"/>
      <c r="AL4" s="111"/>
      <c r="AM4" s="111"/>
      <c r="AN4" s="111"/>
      <c r="AO4" s="111"/>
      <c r="AP4" s="111"/>
      <c r="AQ4" s="111"/>
      <c r="AR4" s="111"/>
      <c r="AS4" s="111"/>
      <c r="AT4" s="111"/>
      <c r="AU4" s="62"/>
      <c r="AV4" s="571" t="str">
        <f>'СПИСОК КЛАССА'!D6</f>
        <v/>
      </c>
      <c r="AW4" s="571"/>
      <c r="AX4" s="571"/>
      <c r="AY4" s="571"/>
      <c r="AZ4" s="164"/>
      <c r="BA4" s="164"/>
      <c r="BB4" s="64"/>
      <c r="BC4" s="237"/>
      <c r="BD4" s="237"/>
      <c r="BE4" s="238"/>
      <c r="BF4" s="238"/>
      <c r="BG4" s="81"/>
      <c r="BH4" s="81"/>
      <c r="BI4" s="81"/>
      <c r="BJ4" s="81"/>
      <c r="BK4" s="81"/>
      <c r="BL4" s="375"/>
      <c r="BM4" s="375"/>
      <c r="BN4" s="81"/>
      <c r="BO4" s="81"/>
      <c r="BP4" s="81"/>
      <c r="BQ4" s="81"/>
      <c r="BR4" s="81"/>
      <c r="BS4" s="81"/>
      <c r="BT4" s="81"/>
      <c r="BU4" s="81"/>
      <c r="BV4" s="81"/>
      <c r="BW4" s="81"/>
      <c r="BX4" s="81"/>
      <c r="BY4" s="81"/>
      <c r="BZ4" s="81"/>
      <c r="CA4" s="81"/>
      <c r="CB4" s="81"/>
      <c r="CC4" s="81"/>
      <c r="CD4" s="81"/>
      <c r="CE4" s="81"/>
      <c r="CF4" s="81"/>
      <c r="CG4" s="81"/>
      <c r="CH4" s="172"/>
      <c r="CI4" s="172"/>
      <c r="CJ4" s="172"/>
      <c r="CK4" s="172"/>
      <c r="CL4" s="172"/>
      <c r="CM4" s="172"/>
      <c r="CN4" s="172"/>
      <c r="CO4" s="172"/>
      <c r="CP4" s="172"/>
      <c r="CQ4" s="172"/>
      <c r="CR4" s="172"/>
      <c r="CS4" s="172"/>
      <c r="CT4" s="172"/>
      <c r="CU4" s="172"/>
      <c r="CV4" s="172"/>
      <c r="CW4" s="172"/>
      <c r="CX4" s="172"/>
      <c r="CY4" s="172"/>
      <c r="CZ4" s="172"/>
      <c r="DA4" s="172"/>
      <c r="DB4" s="172"/>
      <c r="DC4" s="172"/>
      <c r="DD4" s="172"/>
      <c r="DE4" s="172"/>
    </row>
    <row r="5" spans="1:109" ht="13.5" thickBot="1" x14ac:dyDescent="0.25">
      <c r="B5" s="79"/>
      <c r="C5" s="55"/>
      <c r="D5" s="65"/>
      <c r="E5" s="61"/>
      <c r="F5" s="61"/>
      <c r="G5" s="5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165"/>
      <c r="AX5" s="166"/>
      <c r="AY5" s="166"/>
      <c r="AZ5" s="166"/>
      <c r="BA5" s="166"/>
      <c r="BB5" s="56"/>
      <c r="BC5" s="234"/>
      <c r="BD5" s="234"/>
      <c r="BE5" s="235"/>
      <c r="BF5" s="236"/>
      <c r="BG5" s="80"/>
      <c r="BH5" s="171"/>
      <c r="BI5" s="171"/>
      <c r="BJ5" s="171"/>
      <c r="BK5" s="171"/>
      <c r="BL5" s="371"/>
      <c r="BM5" s="371"/>
      <c r="BN5" s="171"/>
      <c r="BO5" s="171"/>
      <c r="BP5" s="171"/>
      <c r="BQ5" s="171"/>
      <c r="BR5" s="171"/>
      <c r="BS5" s="171"/>
      <c r="BT5" s="171"/>
      <c r="BU5" s="171"/>
      <c r="BV5" s="171"/>
      <c r="BW5" s="171"/>
      <c r="BX5" s="171"/>
      <c r="BY5" s="171"/>
      <c r="BZ5" s="171"/>
      <c r="CA5" s="171"/>
      <c r="CB5" s="171"/>
      <c r="CC5" s="171"/>
      <c r="CD5" s="171"/>
      <c r="CE5" s="171"/>
      <c r="CF5" s="171"/>
      <c r="CG5" s="171"/>
    </row>
    <row r="6" spans="1:109" ht="30.75" customHeight="1" thickBot="1" x14ac:dyDescent="0.3">
      <c r="B6" s="79"/>
      <c r="C6" s="55"/>
      <c r="D6" s="66" t="s">
        <v>25</v>
      </c>
      <c r="E6" s="66"/>
      <c r="F6" s="67" t="e">
        <f ca="1">$A$24</f>
        <v>#REF!</v>
      </c>
      <c r="G6" s="55"/>
      <c r="I6" s="55"/>
      <c r="J6" s="66" t="s">
        <v>18</v>
      </c>
      <c r="K6" s="548">
        <f>Ввод_данных!N6</f>
        <v>0</v>
      </c>
      <c r="L6" s="548"/>
      <c r="M6" s="548"/>
      <c r="N6" s="548"/>
      <c r="O6" s="58"/>
      <c r="P6" s="68"/>
      <c r="Q6" s="68"/>
      <c r="R6" s="60"/>
      <c r="S6" s="60"/>
      <c r="T6" s="60"/>
      <c r="U6" s="60"/>
      <c r="V6" s="60"/>
      <c r="W6" s="60"/>
      <c r="X6" s="69" t="s">
        <v>19</v>
      </c>
      <c r="AA6" s="58"/>
      <c r="AU6" s="70" t="s">
        <v>1078</v>
      </c>
      <c r="AV6" s="587" t="str">
        <f>IF(AU6="Да",IF('СПИСОК КЛАССА'!A5 = 0, 1, "Вы не сможете посмотреть результаты, пока все формы не будут заполненны верно" ),"")</f>
        <v/>
      </c>
      <c r="AW6" s="588"/>
      <c r="AX6" s="588"/>
      <c r="AY6" s="588"/>
      <c r="AZ6" s="382">
        <f>COUNTIF(F11:AT11,"&gt;0")</f>
        <v>23</v>
      </c>
      <c r="BA6" s="293"/>
      <c r="BB6" s="56"/>
      <c r="BC6" s="234"/>
      <c r="BD6" s="234"/>
      <c r="BE6" s="235"/>
      <c r="BF6" s="236"/>
      <c r="BG6" s="80"/>
      <c r="BH6" s="171"/>
      <c r="BI6" s="171"/>
      <c r="BJ6" s="171"/>
      <c r="BK6" s="171"/>
      <c r="BL6" s="371"/>
      <c r="BM6" s="371"/>
      <c r="BN6" s="171"/>
      <c r="BO6" s="171"/>
      <c r="BP6" s="171"/>
      <c r="BQ6" s="171"/>
      <c r="BR6" s="171"/>
      <c r="BS6" s="171"/>
      <c r="BT6" s="171"/>
      <c r="BU6" s="171"/>
      <c r="BV6" s="171"/>
      <c r="BW6" s="171"/>
      <c r="BX6" s="171"/>
      <c r="BY6" s="171"/>
      <c r="BZ6" s="171"/>
      <c r="CA6" s="171"/>
      <c r="CB6" s="171"/>
      <c r="CC6" s="171"/>
      <c r="CD6" s="171"/>
      <c r="CE6" s="171"/>
      <c r="CF6" s="171"/>
      <c r="CG6" s="171"/>
    </row>
    <row r="7" spans="1:109" x14ac:dyDescent="0.2">
      <c r="B7" s="79"/>
      <c r="C7" s="55"/>
      <c r="D7" s="71"/>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V7" s="60"/>
      <c r="AW7" s="162"/>
      <c r="AX7" s="541"/>
      <c r="AY7" s="541"/>
      <c r="AZ7" s="541"/>
      <c r="BA7" s="166"/>
      <c r="BB7" s="56"/>
      <c r="BC7" s="234"/>
      <c r="BD7" s="234"/>
      <c r="BE7" s="235"/>
      <c r="BF7" s="236"/>
      <c r="BG7" s="80"/>
      <c r="BH7" s="171"/>
      <c r="BI7" s="171"/>
      <c r="BJ7" s="171"/>
      <c r="BK7" s="171"/>
      <c r="BL7" s="371"/>
      <c r="BM7" s="371"/>
      <c r="BN7" s="171"/>
      <c r="BO7" s="171"/>
      <c r="BP7" s="171"/>
      <c r="BQ7" s="171"/>
      <c r="BR7" s="171"/>
      <c r="BS7" s="171"/>
      <c r="BT7" s="171"/>
      <c r="BU7" s="171"/>
      <c r="BV7" s="171"/>
      <c r="BW7" s="171"/>
      <c r="BX7" s="171"/>
      <c r="BY7" s="171"/>
      <c r="BZ7" s="171"/>
      <c r="CA7" s="171"/>
      <c r="CB7" s="171"/>
      <c r="CC7" s="171"/>
      <c r="CD7" s="171"/>
      <c r="CE7" s="171"/>
      <c r="CF7" s="171"/>
      <c r="CG7" s="171"/>
    </row>
    <row r="8" spans="1:109" ht="16.5" thickBot="1" x14ac:dyDescent="0.3">
      <c r="B8" s="82"/>
      <c r="C8" s="542" t="str">
        <f>Ввод_данных!C8</f>
        <v>РЕЗУЛЬТАТЫ ВЫПОЛНЕНИЯ КОНТРОЛЬНОЙ РАБОТЫ ПО ОБЩЕСТВОЗНАНИЮ (результаты учащисхя)</v>
      </c>
      <c r="D8" s="542"/>
      <c r="E8" s="542"/>
      <c r="F8" s="542"/>
      <c r="G8" s="542"/>
      <c r="H8" s="542"/>
      <c r="I8" s="542"/>
      <c r="J8" s="542"/>
      <c r="K8" s="542"/>
      <c r="L8" s="542"/>
      <c r="M8" s="542"/>
      <c r="N8" s="542"/>
      <c r="O8" s="542"/>
      <c r="P8" s="542"/>
      <c r="Q8" s="542"/>
      <c r="R8" s="542"/>
      <c r="S8" s="542"/>
      <c r="T8" s="542"/>
      <c r="U8" s="542"/>
      <c r="V8" s="542"/>
      <c r="W8" s="542"/>
      <c r="X8" s="542"/>
      <c r="Y8" s="542"/>
      <c r="Z8" s="542"/>
      <c r="AA8" s="542"/>
      <c r="AB8" s="542"/>
      <c r="AC8" s="542"/>
      <c r="AD8" s="542"/>
      <c r="AE8" s="542"/>
      <c r="AF8" s="542"/>
      <c r="AG8" s="113"/>
      <c r="AH8" s="113"/>
      <c r="AI8" s="113"/>
      <c r="AJ8" s="113"/>
      <c r="AK8" s="113"/>
      <c r="AL8" s="113"/>
      <c r="AM8" s="113"/>
      <c r="AN8" s="113"/>
      <c r="AO8" s="112"/>
      <c r="AP8" s="112"/>
      <c r="AQ8" s="112"/>
      <c r="AR8" s="112"/>
      <c r="AS8" s="112"/>
      <c r="AT8" s="112"/>
      <c r="AU8" s="112"/>
      <c r="AV8" s="112"/>
      <c r="AW8" s="168"/>
      <c r="AX8" s="541"/>
      <c r="AY8" s="541"/>
      <c r="AZ8" s="541"/>
      <c r="BA8" s="166"/>
      <c r="BB8" s="56"/>
      <c r="BC8" s="234"/>
      <c r="BD8" s="234"/>
      <c r="BE8" s="235"/>
      <c r="BF8" s="236"/>
      <c r="BG8" s="80"/>
      <c r="BH8" s="171"/>
      <c r="BI8" s="171"/>
      <c r="BJ8" s="171"/>
      <c r="BK8" s="171"/>
      <c r="BL8" s="371"/>
      <c r="BM8" s="371"/>
      <c r="BN8" s="171"/>
      <c r="BO8" s="171"/>
      <c r="BP8" s="171"/>
      <c r="BQ8" s="171"/>
      <c r="BR8" s="171"/>
      <c r="BS8" s="171"/>
      <c r="BT8" s="171"/>
      <c r="BU8" s="171"/>
      <c r="BV8" s="171"/>
      <c r="BW8" s="171"/>
      <c r="BX8" s="171"/>
      <c r="BY8" s="171"/>
      <c r="BZ8" s="171"/>
      <c r="CA8" s="171"/>
      <c r="CB8" s="171"/>
      <c r="CC8" s="171"/>
      <c r="CD8" s="171"/>
      <c r="CE8" s="171"/>
      <c r="CF8" s="171"/>
      <c r="CG8" s="171"/>
    </row>
    <row r="9" spans="1:109" ht="34.5" customHeight="1" thickBot="1" x14ac:dyDescent="0.25">
      <c r="A9" s="72"/>
      <c r="B9" s="592" t="s">
        <v>10</v>
      </c>
      <c r="C9" s="555" t="s">
        <v>20</v>
      </c>
      <c r="D9" s="558" t="s">
        <v>12</v>
      </c>
      <c r="E9" s="561" t="s">
        <v>26</v>
      </c>
      <c r="F9" s="595" t="s">
        <v>27</v>
      </c>
      <c r="G9" s="596"/>
      <c r="H9" s="596"/>
      <c r="I9" s="596"/>
      <c r="J9" s="596"/>
      <c r="K9" s="596"/>
      <c r="L9" s="596"/>
      <c r="M9" s="596"/>
      <c r="N9" s="596"/>
      <c r="O9" s="596"/>
      <c r="P9" s="596"/>
      <c r="Q9" s="596"/>
      <c r="R9" s="596"/>
      <c r="S9" s="596"/>
      <c r="T9" s="596"/>
      <c r="U9" s="596"/>
      <c r="V9" s="596"/>
      <c r="W9" s="596"/>
      <c r="X9" s="596"/>
      <c r="Y9" s="596"/>
      <c r="Z9" s="596"/>
      <c r="AA9" s="596"/>
      <c r="AB9" s="597"/>
      <c r="AC9" s="338"/>
      <c r="AD9" s="338"/>
      <c r="AE9" s="338"/>
      <c r="AF9" s="338"/>
      <c r="AG9" s="338"/>
      <c r="AH9" s="338"/>
      <c r="AI9" s="338"/>
      <c r="AJ9" s="338"/>
      <c r="AK9" s="338"/>
      <c r="AL9" s="338"/>
      <c r="AM9" s="338"/>
      <c r="AN9" s="338"/>
      <c r="AO9" s="338"/>
      <c r="AP9" s="338"/>
      <c r="AQ9" s="338"/>
      <c r="AR9" s="338"/>
      <c r="AS9" s="338"/>
      <c r="AT9" s="339"/>
      <c r="AU9" s="575" t="s">
        <v>1083</v>
      </c>
      <c r="AV9" s="578" t="s">
        <v>21</v>
      </c>
      <c r="AW9" s="581" t="s">
        <v>1081</v>
      </c>
      <c r="AX9" s="581" t="s">
        <v>51</v>
      </c>
      <c r="AY9" s="584" t="s">
        <v>1082</v>
      </c>
      <c r="AZ9" s="581" t="s">
        <v>52</v>
      </c>
      <c r="BA9" s="572" t="s">
        <v>28</v>
      </c>
      <c r="BB9" s="56"/>
      <c r="BC9" s="234"/>
      <c r="BD9" s="234"/>
      <c r="BE9" s="235"/>
      <c r="BF9" s="236"/>
      <c r="BG9" s="80"/>
      <c r="BH9" s="171"/>
      <c r="BI9" s="171"/>
      <c r="BJ9" s="171"/>
      <c r="BK9" s="171"/>
      <c r="BL9" s="371"/>
      <c r="BM9" s="371"/>
    </row>
    <row r="10" spans="1:109" ht="36" customHeight="1" thickBot="1" x14ac:dyDescent="0.25">
      <c r="A10" s="73"/>
      <c r="B10" s="593"/>
      <c r="C10" s="556"/>
      <c r="D10" s="559"/>
      <c r="E10" s="562"/>
      <c r="F10" s="545" t="s">
        <v>1072</v>
      </c>
      <c r="G10" s="546"/>
      <c r="H10" s="546"/>
      <c r="I10" s="546"/>
      <c r="J10" s="546"/>
      <c r="K10" s="546"/>
      <c r="L10" s="546"/>
      <c r="M10" s="546"/>
      <c r="N10" s="546"/>
      <c r="O10" s="546"/>
      <c r="P10" s="546"/>
      <c r="Q10" s="546"/>
      <c r="R10" s="546"/>
      <c r="S10" s="546"/>
      <c r="T10" s="546"/>
      <c r="U10" s="546"/>
      <c r="V10" s="546"/>
      <c r="W10" s="546"/>
      <c r="X10" s="546"/>
      <c r="Y10" s="547"/>
      <c r="Z10" s="545" t="s">
        <v>1073</v>
      </c>
      <c r="AA10" s="546"/>
      <c r="AB10" s="547"/>
      <c r="AC10" s="227"/>
      <c r="AD10" s="110"/>
      <c r="AE10" s="110"/>
      <c r="AF10" s="110"/>
      <c r="AG10" s="110"/>
      <c r="AH10" s="110"/>
      <c r="AI10" s="110"/>
      <c r="AJ10" s="110"/>
      <c r="AK10" s="110"/>
      <c r="AL10" s="110"/>
      <c r="AM10" s="110"/>
      <c r="AN10" s="110"/>
      <c r="AO10" s="110"/>
      <c r="AP10" s="110"/>
      <c r="AQ10" s="110"/>
      <c r="AR10" s="110"/>
      <c r="AS10" s="110"/>
      <c r="AT10" s="279"/>
      <c r="AU10" s="576"/>
      <c r="AV10" s="579"/>
      <c r="AW10" s="582"/>
      <c r="AX10" s="582"/>
      <c r="AY10" s="585"/>
      <c r="AZ10" s="582"/>
      <c r="BA10" s="573"/>
      <c r="BB10" s="56"/>
      <c r="BC10" s="234"/>
      <c r="BD10" s="234"/>
      <c r="BE10" s="235"/>
      <c r="BF10" s="236"/>
      <c r="BG10" s="80"/>
      <c r="BH10" s="171"/>
      <c r="BI10" s="171"/>
      <c r="BJ10" s="171"/>
      <c r="BK10" s="171"/>
      <c r="BL10" s="371"/>
      <c r="BM10" s="371"/>
    </row>
    <row r="11" spans="1:109" ht="85.5" customHeight="1" thickBot="1" x14ac:dyDescent="0.25">
      <c r="A11" s="73"/>
      <c r="B11" s="594"/>
      <c r="C11" s="557"/>
      <c r="D11" s="560"/>
      <c r="E11" s="563"/>
      <c r="F11" s="388">
        <v>1</v>
      </c>
      <c r="G11" s="233">
        <v>2</v>
      </c>
      <c r="H11" s="233">
        <v>3</v>
      </c>
      <c r="I11" s="233">
        <v>4</v>
      </c>
      <c r="J11" s="233">
        <v>5</v>
      </c>
      <c r="K11" s="233">
        <v>6</v>
      </c>
      <c r="L11" s="233">
        <v>7</v>
      </c>
      <c r="M11" s="233">
        <v>8</v>
      </c>
      <c r="N11" s="233">
        <v>9</v>
      </c>
      <c r="O11" s="233">
        <v>10</v>
      </c>
      <c r="P11" s="233">
        <v>11</v>
      </c>
      <c r="Q11" s="233">
        <v>12</v>
      </c>
      <c r="R11" s="233">
        <v>13</v>
      </c>
      <c r="S11" s="233">
        <v>14</v>
      </c>
      <c r="T11" s="233">
        <v>15</v>
      </c>
      <c r="U11" s="233">
        <v>16</v>
      </c>
      <c r="V11" s="233">
        <v>17</v>
      </c>
      <c r="W11" s="233">
        <v>18</v>
      </c>
      <c r="X11" s="498">
        <v>19</v>
      </c>
      <c r="Y11" s="389">
        <v>20</v>
      </c>
      <c r="Z11" s="498">
        <v>21</v>
      </c>
      <c r="AA11" s="233">
        <v>22</v>
      </c>
      <c r="AB11" s="389">
        <v>23</v>
      </c>
      <c r="AC11" s="469"/>
      <c r="AD11" s="130"/>
      <c r="AE11" s="340"/>
      <c r="AF11" s="130"/>
      <c r="AG11" s="340"/>
      <c r="AH11" s="130"/>
      <c r="AI11" s="340"/>
      <c r="AJ11" s="130"/>
      <c r="AK11" s="340"/>
      <c r="AL11" s="130"/>
      <c r="AM11" s="340"/>
      <c r="AN11" s="130"/>
      <c r="AO11" s="340"/>
      <c r="AP11" s="130"/>
      <c r="AQ11" s="340"/>
      <c r="AR11" s="130"/>
      <c r="AS11" s="340"/>
      <c r="AT11" s="397"/>
      <c r="AU11" s="577"/>
      <c r="AV11" s="580"/>
      <c r="AW11" s="583"/>
      <c r="AX11" s="583"/>
      <c r="AY11" s="586"/>
      <c r="AZ11" s="583"/>
      <c r="BA11" s="574"/>
      <c r="BB11" s="56"/>
      <c r="BC11" s="241" t="s">
        <v>498</v>
      </c>
      <c r="BD11" s="241" t="s">
        <v>499</v>
      </c>
      <c r="BE11" s="241" t="s">
        <v>500</v>
      </c>
      <c r="BF11" s="241" t="s">
        <v>124</v>
      </c>
      <c r="BG11" s="241" t="s">
        <v>125</v>
      </c>
      <c r="BH11" s="241" t="s">
        <v>126</v>
      </c>
      <c r="BI11" s="241" t="s">
        <v>132</v>
      </c>
      <c r="BJ11" s="241"/>
      <c r="BK11" s="241"/>
      <c r="BL11" s="371"/>
      <c r="BM11" s="371"/>
    </row>
    <row r="12" spans="1:109" ht="26.25" hidden="1" customHeight="1" thickBot="1" x14ac:dyDescent="0.25">
      <c r="A12" s="73"/>
      <c r="B12" s="87"/>
      <c r="C12" s="128"/>
      <c r="D12" s="129" t="s">
        <v>30</v>
      </c>
      <c r="E12" s="501">
        <f ca="1">SUM(F12:AB12)</f>
        <v>0</v>
      </c>
      <c r="F12" s="337">
        <f ca="1">IFERROR(IF(SUM(F15:F24)=$F$6,0,1), 0)</f>
        <v>0</v>
      </c>
      <c r="G12" s="337">
        <f t="shared" ref="G12:AB12" ca="1" si="0">IFERROR(IF(SUM(G15:G24)=$F$6,0,1), 0)</f>
        <v>0</v>
      </c>
      <c r="H12" s="337">
        <f t="shared" ca="1" si="0"/>
        <v>0</v>
      </c>
      <c r="I12" s="337">
        <f t="shared" ca="1" si="0"/>
        <v>0</v>
      </c>
      <c r="J12" s="337">
        <f t="shared" ca="1" si="0"/>
        <v>0</v>
      </c>
      <c r="K12" s="337">
        <f t="shared" ca="1" si="0"/>
        <v>0</v>
      </c>
      <c r="L12" s="337">
        <f t="shared" ca="1" si="0"/>
        <v>0</v>
      </c>
      <c r="M12" s="337">
        <f ca="1">IFERROR(IF(SUM(M15:M24)=$F$6,0,1), 0)</f>
        <v>0</v>
      </c>
      <c r="N12" s="337">
        <f t="shared" ca="1" si="0"/>
        <v>0</v>
      </c>
      <c r="O12" s="337">
        <f t="shared" ca="1" si="0"/>
        <v>0</v>
      </c>
      <c r="P12" s="337">
        <f t="shared" ca="1" si="0"/>
        <v>0</v>
      </c>
      <c r="Q12" s="337">
        <f t="shared" ca="1" si="0"/>
        <v>0</v>
      </c>
      <c r="R12" s="337">
        <f t="shared" ca="1" si="0"/>
        <v>0</v>
      </c>
      <c r="S12" s="337">
        <f t="shared" ca="1" si="0"/>
        <v>0</v>
      </c>
      <c r="T12" s="337">
        <f t="shared" ca="1" si="0"/>
        <v>0</v>
      </c>
      <c r="U12" s="337">
        <f t="shared" ca="1" si="0"/>
        <v>0</v>
      </c>
      <c r="V12" s="337">
        <f t="shared" ca="1" si="0"/>
        <v>0</v>
      </c>
      <c r="W12" s="337">
        <f t="shared" ca="1" si="0"/>
        <v>0</v>
      </c>
      <c r="X12" s="337">
        <f t="shared" ca="1" si="0"/>
        <v>0</v>
      </c>
      <c r="Y12" s="337">
        <f t="shared" ca="1" si="0"/>
        <v>0</v>
      </c>
      <c r="Z12" s="504">
        <f t="shared" ca="1" si="0"/>
        <v>0</v>
      </c>
      <c r="AA12" s="505">
        <f t="shared" ca="1" si="0"/>
        <v>0</v>
      </c>
      <c r="AB12" s="503">
        <f t="shared" ca="1" si="0"/>
        <v>0</v>
      </c>
      <c r="AC12" s="84"/>
      <c r="AD12" s="84"/>
      <c r="AE12" s="84"/>
      <c r="AF12" s="84"/>
      <c r="AG12" s="84"/>
      <c r="AH12" s="84"/>
      <c r="AI12" s="84"/>
      <c r="AJ12" s="84"/>
      <c r="AK12" s="84"/>
      <c r="AL12" s="84"/>
      <c r="AM12" s="84"/>
      <c r="AN12" s="84"/>
      <c r="AO12" s="84"/>
      <c r="AP12" s="84"/>
      <c r="AQ12" s="84"/>
      <c r="AR12" s="84"/>
      <c r="AS12" s="84"/>
      <c r="AT12" s="127"/>
      <c r="AU12" s="85">
        <v>44</v>
      </c>
      <c r="AV12" s="86"/>
      <c r="AW12" s="87">
        <v>17</v>
      </c>
      <c r="AX12" s="87"/>
      <c r="AY12" s="87">
        <v>27</v>
      </c>
      <c r="AZ12" s="87"/>
      <c r="BA12" s="88"/>
      <c r="BB12" s="56"/>
      <c r="BC12" s="234"/>
      <c r="BD12" s="234"/>
      <c r="BE12" s="235"/>
      <c r="BF12" s="236"/>
      <c r="BG12" s="80"/>
      <c r="BH12" s="171"/>
      <c r="BI12" s="171"/>
      <c r="BJ12" s="171"/>
      <c r="BK12" s="171"/>
      <c r="BL12" s="371"/>
      <c r="BM12" s="371"/>
    </row>
    <row r="13" spans="1:109" ht="20.25" hidden="1" customHeight="1" x14ac:dyDescent="0.2">
      <c r="A13" s="73"/>
      <c r="B13" s="75"/>
      <c r="C13" s="83"/>
      <c r="D13" s="118"/>
      <c r="E13" s="502"/>
      <c r="F13" s="89"/>
      <c r="G13" s="89"/>
      <c r="H13" s="89"/>
      <c r="I13" s="471"/>
      <c r="J13" s="89"/>
      <c r="K13" s="471"/>
      <c r="L13" s="471"/>
      <c r="M13" s="89"/>
      <c r="N13" s="471"/>
      <c r="O13" s="89"/>
      <c r="P13" s="471"/>
      <c r="Q13" s="89"/>
      <c r="R13" s="471"/>
      <c r="S13" s="89"/>
      <c r="T13" s="471"/>
      <c r="U13" s="89"/>
      <c r="V13" s="89"/>
      <c r="W13" s="89"/>
      <c r="X13" s="471"/>
      <c r="Y13" s="471"/>
      <c r="Z13" s="497"/>
      <c r="AA13" s="472"/>
      <c r="AB13" s="472"/>
      <c r="AC13" s="84"/>
      <c r="AD13" s="84"/>
      <c r="AE13" s="84"/>
      <c r="AF13" s="84"/>
      <c r="AG13" s="84"/>
      <c r="AH13" s="84"/>
      <c r="AI13" s="84"/>
      <c r="AJ13" s="84"/>
      <c r="AK13" s="84"/>
      <c r="AL13" s="84"/>
      <c r="AM13" s="84"/>
      <c r="AN13" s="84"/>
      <c r="AO13" s="84"/>
      <c r="AP13" s="84"/>
      <c r="AQ13" s="84"/>
      <c r="AR13" s="84"/>
      <c r="AS13" s="84"/>
      <c r="AT13" s="121"/>
      <c r="AU13" s="85"/>
      <c r="AV13" s="86"/>
      <c r="AW13" s="87"/>
      <c r="AX13" s="87"/>
      <c r="AY13" s="87"/>
      <c r="AZ13" s="87"/>
      <c r="BA13" s="88"/>
      <c r="BB13" s="56"/>
      <c r="BC13" s="234"/>
      <c r="BD13" s="234"/>
      <c r="BE13" s="235"/>
      <c r="BF13" s="236"/>
      <c r="BG13" s="80"/>
      <c r="BH13" s="171"/>
      <c r="BI13" s="171"/>
      <c r="BJ13" s="171"/>
      <c r="BK13" s="171"/>
      <c r="BL13" s="371"/>
      <c r="BM13" s="371"/>
    </row>
    <row r="14" spans="1:109" ht="20.25" hidden="1" customHeight="1" x14ac:dyDescent="0.2">
      <c r="A14" s="73"/>
      <c r="B14" s="75"/>
      <c r="C14" s="83"/>
      <c r="D14" s="118"/>
      <c r="E14" s="428"/>
      <c r="F14" s="89"/>
      <c r="G14" s="89"/>
      <c r="H14" s="89"/>
      <c r="I14" s="89"/>
      <c r="J14" s="89"/>
      <c r="K14" s="89"/>
      <c r="L14" s="89"/>
      <c r="M14" s="89"/>
      <c r="N14" s="89"/>
      <c r="O14" s="89"/>
      <c r="P14" s="89"/>
      <c r="Q14" s="89"/>
      <c r="R14" s="89"/>
      <c r="S14" s="89"/>
      <c r="T14" s="89"/>
      <c r="U14" s="89"/>
      <c r="V14" s="89"/>
      <c r="W14" s="89"/>
      <c r="X14" s="89"/>
      <c r="Y14" s="89"/>
      <c r="Z14" s="117"/>
      <c r="AA14" s="84"/>
      <c r="AB14" s="84"/>
      <c r="AC14" s="84"/>
      <c r="AD14" s="84"/>
      <c r="AE14" s="84"/>
      <c r="AF14" s="84"/>
      <c r="AG14" s="84"/>
      <c r="AH14" s="84"/>
      <c r="AI14" s="84"/>
      <c r="AJ14" s="84"/>
      <c r="AK14" s="84"/>
      <c r="AL14" s="84"/>
      <c r="AM14" s="84"/>
      <c r="AN14" s="84"/>
      <c r="AO14" s="84"/>
      <c r="AP14" s="84"/>
      <c r="AQ14" s="84"/>
      <c r="AR14" s="84"/>
      <c r="AS14" s="84"/>
      <c r="AT14" s="121"/>
      <c r="AU14" s="85"/>
      <c r="AV14" s="86"/>
      <c r="AW14" s="87"/>
      <c r="AX14" s="87"/>
      <c r="AY14" s="87"/>
      <c r="AZ14" s="87"/>
      <c r="BA14" s="88"/>
      <c r="BB14" s="56"/>
      <c r="BC14" s="234"/>
      <c r="BD14" s="234"/>
      <c r="BE14" s="235"/>
      <c r="BF14" s="236"/>
      <c r="BG14" s="80"/>
      <c r="BH14" s="171"/>
      <c r="BI14" s="171"/>
      <c r="BJ14" s="171"/>
      <c r="BK14" s="171"/>
      <c r="BL14" s="371"/>
      <c r="BM14" s="371"/>
    </row>
    <row r="15" spans="1:109" ht="20.25" hidden="1" customHeight="1" x14ac:dyDescent="0.2">
      <c r="A15" s="73"/>
      <c r="B15" s="75"/>
      <c r="C15" s="83"/>
      <c r="D15" s="118"/>
      <c r="E15" s="428"/>
      <c r="F15" s="89"/>
      <c r="G15" s="89"/>
      <c r="H15" s="89"/>
      <c r="I15" s="89"/>
      <c r="J15" s="89"/>
      <c r="K15" s="89"/>
      <c r="L15" s="89"/>
      <c r="M15" s="89"/>
      <c r="N15" s="89"/>
      <c r="O15" s="89"/>
      <c r="P15" s="89"/>
      <c r="Q15" s="89"/>
      <c r="R15" s="89"/>
      <c r="S15" s="89"/>
      <c r="T15" s="89"/>
      <c r="U15" s="89"/>
      <c r="V15" s="89"/>
      <c r="W15" s="89"/>
      <c r="X15" s="89"/>
      <c r="Y15" s="89"/>
      <c r="Z15" s="117"/>
      <c r="AA15" s="84"/>
      <c r="AB15" s="84"/>
      <c r="AC15" s="84"/>
      <c r="AD15" s="84"/>
      <c r="AE15" s="84"/>
      <c r="AF15" s="84"/>
      <c r="AG15" s="84"/>
      <c r="AH15" s="84"/>
      <c r="AI15" s="84"/>
      <c r="AJ15" s="84"/>
      <c r="AK15" s="84"/>
      <c r="AL15" s="84"/>
      <c r="AM15" s="84"/>
      <c r="AN15" s="84"/>
      <c r="AO15" s="84"/>
      <c r="AP15" s="84"/>
      <c r="AQ15" s="84"/>
      <c r="AR15" s="84"/>
      <c r="AS15" s="84"/>
      <c r="AT15" s="121"/>
      <c r="AU15" s="85"/>
      <c r="AV15" s="86"/>
      <c r="AW15" s="87"/>
      <c r="AX15" s="87"/>
      <c r="AY15" s="87"/>
      <c r="AZ15" s="87"/>
      <c r="BA15" s="88"/>
      <c r="BB15" s="56"/>
      <c r="BC15" s="234"/>
      <c r="BD15" s="234"/>
      <c r="BE15" s="235"/>
      <c r="BF15" s="236"/>
      <c r="BG15" s="80"/>
      <c r="BH15" s="171"/>
      <c r="BI15" s="171"/>
      <c r="BJ15" s="171"/>
      <c r="BK15" s="171"/>
      <c r="BL15" s="371"/>
      <c r="BM15" s="371"/>
    </row>
    <row r="16" spans="1:109" ht="20.25" hidden="1" customHeight="1" x14ac:dyDescent="0.2">
      <c r="A16" s="73"/>
      <c r="B16" s="75"/>
      <c r="C16" s="83"/>
      <c r="D16" s="118"/>
      <c r="E16" s="428"/>
      <c r="F16" s="89"/>
      <c r="G16" s="89"/>
      <c r="H16" s="89"/>
      <c r="I16" s="89"/>
      <c r="J16" s="89"/>
      <c r="K16" s="89"/>
      <c r="L16" s="89"/>
      <c r="M16" s="89"/>
      <c r="N16" s="89"/>
      <c r="O16" s="89"/>
      <c r="P16" s="89"/>
      <c r="Q16" s="89"/>
      <c r="R16" s="89"/>
      <c r="S16" s="89"/>
      <c r="T16" s="89"/>
      <c r="U16" s="89"/>
      <c r="V16" s="89"/>
      <c r="W16" s="89"/>
      <c r="X16" s="89"/>
      <c r="Y16" s="89"/>
      <c r="Z16" s="425"/>
      <c r="AA16" s="89"/>
      <c r="AB16" s="89"/>
      <c r="AC16" s="117"/>
      <c r="AD16" s="84"/>
      <c r="AE16" s="84"/>
      <c r="AF16" s="84"/>
      <c r="AG16" s="84"/>
      <c r="AH16" s="84"/>
      <c r="AI16" s="84"/>
      <c r="AJ16" s="84"/>
      <c r="AK16" s="84"/>
      <c r="AL16" s="84"/>
      <c r="AM16" s="84"/>
      <c r="AN16" s="84"/>
      <c r="AO16" s="84"/>
      <c r="AP16" s="84"/>
      <c r="AQ16" s="84"/>
      <c r="AR16" s="84"/>
      <c r="AS16" s="84"/>
      <c r="AT16" s="121"/>
      <c r="AU16" s="85"/>
      <c r="AV16" s="86"/>
      <c r="AW16" s="87"/>
      <c r="AX16" s="87"/>
      <c r="AY16" s="87"/>
      <c r="AZ16" s="87"/>
      <c r="BA16" s="88"/>
      <c r="BB16" s="56"/>
      <c r="BC16" s="234"/>
      <c r="BD16" s="234"/>
      <c r="BE16" s="235"/>
      <c r="BF16" s="236"/>
      <c r="BG16" s="80"/>
      <c r="BH16" s="171"/>
      <c r="BI16" s="171"/>
      <c r="BJ16" s="171"/>
      <c r="BK16" s="171"/>
      <c r="BL16" s="371"/>
      <c r="BM16" s="371"/>
    </row>
    <row r="17" spans="1:109" ht="20.25" hidden="1" customHeight="1" x14ac:dyDescent="0.2">
      <c r="A17" s="73"/>
      <c r="B17" s="75"/>
      <c r="C17" s="83"/>
      <c r="D17" s="118"/>
      <c r="E17" s="473">
        <v>6</v>
      </c>
      <c r="F17" s="119"/>
      <c r="G17" s="95"/>
      <c r="H17" s="95"/>
      <c r="I17" s="95"/>
      <c r="J17" s="95"/>
      <c r="K17" s="95"/>
      <c r="L17" s="95"/>
      <c r="M17" s="95"/>
      <c r="N17" s="95"/>
      <c r="O17" s="95"/>
      <c r="P17" s="95"/>
      <c r="Q17" s="95"/>
      <c r="R17" s="95"/>
      <c r="S17" s="95"/>
      <c r="T17" s="95"/>
      <c r="U17" s="95"/>
      <c r="V17" s="95"/>
      <c r="W17" s="95"/>
      <c r="X17" s="89"/>
      <c r="Y17" s="89"/>
      <c r="Z17" s="89"/>
      <c r="AA17" s="89"/>
      <c r="AB17" s="89"/>
      <c r="AC17" s="117"/>
      <c r="AD17" s="84"/>
      <c r="AE17" s="84"/>
      <c r="AF17" s="84"/>
      <c r="AG17" s="84"/>
      <c r="AH17" s="84"/>
      <c r="AI17" s="84"/>
      <c r="AJ17" s="84"/>
      <c r="AK17" s="84"/>
      <c r="AL17" s="84"/>
      <c r="AM17" s="84"/>
      <c r="AN17" s="84"/>
      <c r="AO17" s="84"/>
      <c r="AP17" s="84"/>
      <c r="AQ17" s="84"/>
      <c r="AR17" s="84"/>
      <c r="AS17" s="84"/>
      <c r="AT17" s="121"/>
      <c r="AU17" s="85"/>
      <c r="AV17" s="86"/>
      <c r="AW17" s="87"/>
      <c r="AX17" s="87"/>
      <c r="AY17" s="87"/>
      <c r="AZ17" s="87"/>
      <c r="BA17" s="88"/>
      <c r="BB17" s="56"/>
      <c r="BC17" s="234"/>
      <c r="BD17" s="234"/>
      <c r="BE17" s="235"/>
      <c r="BF17" s="236"/>
      <c r="BG17" s="80"/>
      <c r="BH17" s="171"/>
      <c r="BI17" s="171"/>
      <c r="BJ17" s="171"/>
      <c r="BK17" s="171"/>
      <c r="BL17" s="371"/>
      <c r="BM17" s="371"/>
    </row>
    <row r="18" spans="1:109" ht="20.25" hidden="1" customHeight="1" x14ac:dyDescent="0.2">
      <c r="A18" s="73"/>
      <c r="B18" s="75"/>
      <c r="C18" s="83"/>
      <c r="D18" s="118"/>
      <c r="E18" s="473">
        <v>5</v>
      </c>
      <c r="F18" s="119"/>
      <c r="G18" s="95"/>
      <c r="H18" s="95"/>
      <c r="I18" s="95"/>
      <c r="J18" s="95"/>
      <c r="K18" s="95"/>
      <c r="L18" s="95"/>
      <c r="M18" s="95"/>
      <c r="N18" s="95"/>
      <c r="O18" s="95"/>
      <c r="P18" s="95"/>
      <c r="Q18" s="95"/>
      <c r="R18" s="95"/>
      <c r="S18" s="95"/>
      <c r="T18" s="95"/>
      <c r="U18" s="95"/>
      <c r="V18" s="95"/>
      <c r="W18" s="95"/>
      <c r="X18" s="95"/>
      <c r="Y18" s="89"/>
      <c r="Z18" s="89"/>
      <c r="AA18" s="89"/>
      <c r="AB18" s="89"/>
      <c r="AC18" s="425"/>
      <c r="AD18" s="89"/>
      <c r="AE18" s="89"/>
      <c r="AF18" s="89"/>
      <c r="AG18" s="89"/>
      <c r="AH18" s="89"/>
      <c r="AI18" s="89"/>
      <c r="AJ18" s="89"/>
      <c r="AK18" s="89"/>
      <c r="AL18" s="89"/>
      <c r="AM18" s="89"/>
      <c r="AN18" s="89"/>
      <c r="AO18" s="89"/>
      <c r="AP18" s="89"/>
      <c r="AQ18" s="89"/>
      <c r="AR18" s="89"/>
      <c r="AS18" s="89"/>
      <c r="AT18" s="122"/>
      <c r="AU18" s="90"/>
      <c r="AV18" s="74"/>
      <c r="AW18" s="75"/>
      <c r="AX18" s="75"/>
      <c r="AY18" s="75"/>
      <c r="AZ18" s="75"/>
      <c r="BA18" s="91"/>
      <c r="BB18" s="56"/>
      <c r="BC18" s="234"/>
      <c r="BD18" s="234"/>
      <c r="BE18" s="235"/>
      <c r="BF18" s="236"/>
      <c r="BG18" s="80"/>
      <c r="BH18" s="171"/>
      <c r="BI18" s="171"/>
      <c r="BJ18" s="171"/>
      <c r="BK18" s="171"/>
      <c r="BL18" s="371"/>
      <c r="BM18" s="371"/>
    </row>
    <row r="19" spans="1:109" ht="20.25" hidden="1" customHeight="1" x14ac:dyDescent="0.2">
      <c r="A19" s="73"/>
      <c r="B19" s="75"/>
      <c r="C19" s="83"/>
      <c r="D19" s="118"/>
      <c r="E19" s="473">
        <v>4</v>
      </c>
      <c r="F19" s="119"/>
      <c r="G19" s="95"/>
      <c r="H19" s="95"/>
      <c r="I19" s="95"/>
      <c r="J19" s="95"/>
      <c r="K19" s="95"/>
      <c r="L19" s="95"/>
      <c r="M19" s="95"/>
      <c r="N19" s="95"/>
      <c r="O19" s="95"/>
      <c r="P19" s="95"/>
      <c r="Q19" s="95"/>
      <c r="R19" s="95"/>
      <c r="S19" s="95"/>
      <c r="T19" s="95"/>
      <c r="U19" s="95"/>
      <c r="V19" s="95"/>
      <c r="W19" s="95"/>
      <c r="X19" s="95"/>
      <c r="Y19" s="95"/>
      <c r="Z19" s="95"/>
      <c r="AA19" s="95"/>
      <c r="AB19" s="95"/>
      <c r="AC19" s="425"/>
      <c r="AD19" s="89"/>
      <c r="AE19" s="89"/>
      <c r="AF19" s="89"/>
      <c r="AG19" s="89"/>
      <c r="AH19" s="89"/>
      <c r="AI19" s="89"/>
      <c r="AJ19" s="89"/>
      <c r="AK19" s="89"/>
      <c r="AL19" s="89"/>
      <c r="AM19" s="89"/>
      <c r="AN19" s="89"/>
      <c r="AO19" s="89"/>
      <c r="AP19" s="89"/>
      <c r="AQ19" s="89"/>
      <c r="AR19" s="89"/>
      <c r="AS19" s="89"/>
      <c r="AT19" s="122"/>
      <c r="AU19" s="90"/>
      <c r="AV19" s="74"/>
      <c r="AW19" s="75"/>
      <c r="AX19" s="75"/>
      <c r="AY19" s="75"/>
      <c r="AZ19" s="75"/>
      <c r="BA19" s="91"/>
      <c r="BB19" s="56"/>
      <c r="BC19" s="234"/>
      <c r="BD19" s="234"/>
      <c r="BE19" s="235"/>
      <c r="BF19" s="239"/>
      <c r="BG19" s="173"/>
      <c r="BH19" s="173"/>
      <c r="BI19" s="173"/>
      <c r="BJ19" s="173"/>
      <c r="BK19" s="173"/>
      <c r="BL19" s="376"/>
      <c r="BM19" s="376"/>
      <c r="BN19" s="173"/>
      <c r="BO19" s="173"/>
      <c r="BP19" s="173"/>
      <c r="BQ19" s="173"/>
      <c r="BR19" s="173"/>
      <c r="BS19" s="173"/>
      <c r="CF19" s="173"/>
      <c r="CG19" s="173"/>
      <c r="CH19" s="173"/>
      <c r="CI19" s="173"/>
      <c r="CJ19" s="173"/>
      <c r="CK19" s="173"/>
      <c r="CL19" s="173"/>
      <c r="CM19" s="173"/>
      <c r="CN19" s="173"/>
      <c r="CO19" s="173"/>
      <c r="CP19" s="173"/>
      <c r="CQ19" s="173"/>
      <c r="CR19" s="173"/>
      <c r="CS19" s="173"/>
    </row>
    <row r="20" spans="1:109" ht="20.25" hidden="1" customHeight="1" x14ac:dyDescent="0.2">
      <c r="A20" s="73"/>
      <c r="B20" s="92"/>
      <c r="C20" s="93"/>
      <c r="D20" s="94"/>
      <c r="E20" s="473">
        <v>3</v>
      </c>
      <c r="F20" s="119"/>
      <c r="G20" s="95"/>
      <c r="H20" s="95"/>
      <c r="I20" s="95"/>
      <c r="J20" s="95"/>
      <c r="K20" s="95"/>
      <c r="L20" s="95"/>
      <c r="M20" s="95"/>
      <c r="N20" s="95"/>
      <c r="O20" s="95"/>
      <c r="P20" s="95"/>
      <c r="Q20" s="95"/>
      <c r="R20" s="95"/>
      <c r="S20" s="95"/>
      <c r="T20" s="95"/>
      <c r="U20" s="95"/>
      <c r="V20" s="95"/>
      <c r="W20" s="95"/>
      <c r="X20" s="95"/>
      <c r="Y20" s="95"/>
      <c r="Z20" s="95" t="e">
        <f t="shared" ref="Z20:AB20" ca="1" si="1">COUNTIF(OFFSET(Z$25,0,0,$A$23,1),$E20)</f>
        <v>#REF!</v>
      </c>
      <c r="AA20" s="95" t="e">
        <f t="shared" ca="1" si="1"/>
        <v>#REF!</v>
      </c>
      <c r="AB20" s="95" t="e">
        <f t="shared" ca="1" si="1"/>
        <v>#REF!</v>
      </c>
      <c r="AC20" s="119"/>
      <c r="AD20" s="95"/>
      <c r="AE20" s="95"/>
      <c r="AF20" s="95"/>
      <c r="AG20" s="95"/>
      <c r="AH20" s="95"/>
      <c r="AI20" s="95"/>
      <c r="AJ20" s="95"/>
      <c r="AK20" s="95"/>
      <c r="AL20" s="95"/>
      <c r="AM20" s="95"/>
      <c r="AN20" s="95"/>
      <c r="AO20" s="95"/>
      <c r="AP20" s="95"/>
      <c r="AQ20" s="95"/>
      <c r="AR20" s="95"/>
      <c r="AS20" s="95"/>
      <c r="AT20" s="123"/>
      <c r="AU20" s="398" t="e">
        <f ca="1">AU23/AU12</f>
        <v>#REF!</v>
      </c>
      <c r="AV20" s="96"/>
      <c r="AW20" s="96" t="e">
        <f t="shared" ref="AW20" ca="1" si="2">AW23/AW12</f>
        <v>#REF!</v>
      </c>
      <c r="AX20" s="96"/>
      <c r="AY20" s="96" t="e">
        <f ca="1">AY23/AY12</f>
        <v>#REF!</v>
      </c>
      <c r="AZ20" s="96"/>
      <c r="BA20" s="120" t="e">
        <f ca="1">COUNTIF(OFFSET(BA$25,0,0,$A$23),"ВЫСОКИЙ")</f>
        <v>#REF!</v>
      </c>
      <c r="BB20" s="56"/>
      <c r="BC20" s="274"/>
      <c r="BD20" s="274"/>
      <c r="BE20" s="275"/>
      <c r="BF20" s="236"/>
      <c r="BG20" s="80"/>
      <c r="BH20" s="171"/>
      <c r="BI20" s="171"/>
      <c r="BJ20" s="171"/>
      <c r="BK20" s="171"/>
      <c r="BL20" s="371"/>
      <c r="BM20" s="371"/>
    </row>
    <row r="21" spans="1:109" ht="20.25" hidden="1" customHeight="1" x14ac:dyDescent="0.2">
      <c r="A21" s="73"/>
      <c r="B21" s="97"/>
      <c r="C21" s="98"/>
      <c r="D21" s="99"/>
      <c r="E21" s="474">
        <v>2</v>
      </c>
      <c r="F21" s="95"/>
      <c r="G21" s="95"/>
      <c r="H21" s="95"/>
      <c r="I21" s="95" t="e">
        <f t="shared" ref="I21:AA21" ca="1" si="3">COUNTIF(OFFSET(I$25,0,0,$A$23,1),$E21)</f>
        <v>#REF!</v>
      </c>
      <c r="J21" s="95" t="e">
        <f t="shared" ca="1" si="3"/>
        <v>#REF!</v>
      </c>
      <c r="K21" s="95" t="e">
        <f t="shared" ca="1" si="3"/>
        <v>#REF!</v>
      </c>
      <c r="L21" s="95" t="e">
        <f t="shared" ca="1" si="3"/>
        <v>#REF!</v>
      </c>
      <c r="M21" s="95" t="e">
        <f t="shared" ca="1" si="3"/>
        <v>#REF!</v>
      </c>
      <c r="N21" s="95" t="e">
        <f t="shared" ca="1" si="3"/>
        <v>#REF!</v>
      </c>
      <c r="O21" s="95"/>
      <c r="P21" s="95" t="e">
        <f t="shared" ca="1" si="3"/>
        <v>#REF!</v>
      </c>
      <c r="Q21" s="95"/>
      <c r="R21" s="95" t="e">
        <f t="shared" ca="1" si="3"/>
        <v>#REF!</v>
      </c>
      <c r="S21" s="95" t="e">
        <f t="shared" ca="1" si="3"/>
        <v>#REF!</v>
      </c>
      <c r="T21" s="95" t="e">
        <f t="shared" ca="1" si="3"/>
        <v>#REF!</v>
      </c>
      <c r="U21" s="95" t="e">
        <f t="shared" ca="1" si="3"/>
        <v>#REF!</v>
      </c>
      <c r="V21" s="95" t="e">
        <f t="shared" ca="1" si="3"/>
        <v>#REF!</v>
      </c>
      <c r="W21" s="95" t="e">
        <f t="shared" ca="1" si="3"/>
        <v>#REF!</v>
      </c>
      <c r="X21" s="95" t="e">
        <f t="shared" ca="1" si="3"/>
        <v>#REF!</v>
      </c>
      <c r="Y21" s="95" t="e">
        <f t="shared" ca="1" si="3"/>
        <v>#REF!</v>
      </c>
      <c r="Z21" s="95" t="e">
        <f t="shared" ca="1" si="3"/>
        <v>#REF!</v>
      </c>
      <c r="AA21" s="95" t="e">
        <f t="shared" ca="1" si="3"/>
        <v>#REF!</v>
      </c>
      <c r="AB21" s="95" t="e">
        <f t="shared" ref="W21:AL24" ca="1" si="4">COUNTIF(OFFSET(AB$25,0,0,$A$23,1),$E21)</f>
        <v>#REF!</v>
      </c>
      <c r="AC21" s="415" t="e">
        <f t="shared" ca="1" si="4"/>
        <v>#REF!</v>
      </c>
      <c r="AD21" s="426" t="e">
        <f t="shared" ca="1" si="4"/>
        <v>#REF!</v>
      </c>
      <c r="AE21" s="426" t="e">
        <f t="shared" ca="1" si="4"/>
        <v>#REF!</v>
      </c>
      <c r="AF21" s="426" t="e">
        <f t="shared" ca="1" si="4"/>
        <v>#REF!</v>
      </c>
      <c r="AG21" s="426" t="e">
        <f t="shared" ca="1" si="4"/>
        <v>#REF!</v>
      </c>
      <c r="AH21" s="426" t="e">
        <f t="shared" ca="1" si="4"/>
        <v>#REF!</v>
      </c>
      <c r="AI21" s="426" t="e">
        <f t="shared" ca="1" si="4"/>
        <v>#REF!</v>
      </c>
      <c r="AJ21" s="426" t="e">
        <f t="shared" ca="1" si="4"/>
        <v>#REF!</v>
      </c>
      <c r="AK21" s="426" t="e">
        <f t="shared" ca="1" si="4"/>
        <v>#REF!</v>
      </c>
      <c r="AL21" s="426" t="e">
        <f t="shared" ca="1" si="4"/>
        <v>#REF!</v>
      </c>
      <c r="AM21" s="426" t="e">
        <f t="shared" ref="AM21:AT21" ca="1" si="5">COUNTIF(OFFSET(AM$25,0,0,$A$23,1),$E21)</f>
        <v>#REF!</v>
      </c>
      <c r="AN21" s="426" t="e">
        <f t="shared" ca="1" si="5"/>
        <v>#REF!</v>
      </c>
      <c r="AO21" s="426" t="e">
        <f t="shared" ca="1" si="5"/>
        <v>#REF!</v>
      </c>
      <c r="AP21" s="426" t="e">
        <f t="shared" ca="1" si="5"/>
        <v>#REF!</v>
      </c>
      <c r="AQ21" s="426" t="e">
        <f t="shared" ca="1" si="5"/>
        <v>#REF!</v>
      </c>
      <c r="AR21" s="426" t="e">
        <f t="shared" ca="1" si="5"/>
        <v>#REF!</v>
      </c>
      <c r="AS21" s="426" t="e">
        <f t="shared" ca="1" si="5"/>
        <v>#REF!</v>
      </c>
      <c r="AT21" s="426" t="e">
        <f t="shared" ca="1" si="5"/>
        <v>#REF!</v>
      </c>
      <c r="AU21" s="341" t="e">
        <f ca="1">MAX(OFFSET(AU$25,0,0,$A$23,1))</f>
        <v>#REF!</v>
      </c>
      <c r="AV21" s="343" t="e">
        <f t="shared" ref="AV21:AZ21" ca="1" si="6">MAX(OFFSET(AV$25,0,0,$A$23,1))</f>
        <v>#REF!</v>
      </c>
      <c r="AW21" s="101" t="e">
        <f t="shared" ca="1" si="6"/>
        <v>#REF!</v>
      </c>
      <c r="AX21" s="343" t="e">
        <f t="shared" ca="1" si="6"/>
        <v>#REF!</v>
      </c>
      <c r="AY21" s="101" t="e">
        <f t="shared" ca="1" si="6"/>
        <v>#REF!</v>
      </c>
      <c r="AZ21" s="342" t="e">
        <f t="shared" ca="1" si="6"/>
        <v>#REF!</v>
      </c>
      <c r="BA21" s="120" t="e">
        <f ca="1">COUNTIF(OFFSET(BA$25,0,0,$A$23),"ПОВЫШЕННЫЙ")</f>
        <v>#REF!</v>
      </c>
      <c r="BB21" s="56"/>
      <c r="BC21" s="275"/>
      <c r="BD21" s="275"/>
      <c r="BE21" s="275"/>
      <c r="BF21" s="240"/>
      <c r="BG21" s="166"/>
      <c r="BH21" s="166"/>
      <c r="BI21" s="166"/>
      <c r="BJ21" s="166"/>
      <c r="BK21" s="166"/>
      <c r="BL21" s="377"/>
      <c r="BM21" s="377"/>
      <c r="BN21" s="166"/>
      <c r="BO21" s="166"/>
      <c r="BP21" s="166"/>
      <c r="BQ21" s="166"/>
      <c r="BR21" s="166"/>
      <c r="BS21" s="166"/>
      <c r="BT21" s="166"/>
      <c r="BU21" s="166"/>
      <c r="BV21" s="166"/>
      <c r="BW21" s="166"/>
      <c r="BX21" s="166"/>
      <c r="BY21" s="166"/>
      <c r="BZ21" s="166"/>
      <c r="CA21" s="166"/>
      <c r="CB21" s="166"/>
      <c r="CC21" s="166"/>
      <c r="CD21" s="166"/>
      <c r="CE21" s="166"/>
      <c r="CF21" s="166"/>
      <c r="CG21" s="166"/>
      <c r="CH21" s="166"/>
      <c r="CI21" s="166"/>
      <c r="CJ21" s="166"/>
      <c r="CK21" s="166"/>
      <c r="CL21" s="166"/>
      <c r="CM21" s="166"/>
      <c r="CN21" s="166"/>
      <c r="CO21" s="166"/>
      <c r="CP21" s="166"/>
      <c r="CQ21" s="166"/>
      <c r="CR21" s="166"/>
      <c r="CS21" s="166"/>
      <c r="CT21" s="166"/>
      <c r="CU21" s="166"/>
      <c r="CV21" s="166"/>
      <c r="CW21" s="166"/>
      <c r="CX21" s="166"/>
      <c r="CY21" s="166"/>
      <c r="CZ21" s="166"/>
      <c r="DA21" s="166"/>
      <c r="DB21" s="166"/>
      <c r="DC21" s="166"/>
      <c r="DD21" s="166"/>
      <c r="DE21" s="166"/>
    </row>
    <row r="22" spans="1:109" ht="20.25" hidden="1" customHeight="1" x14ac:dyDescent="0.2">
      <c r="A22" s="73"/>
      <c r="B22" s="97"/>
      <c r="C22" s="98"/>
      <c r="D22" s="99" t="e">
        <f ca="1">COUNTIF(OFFSET(E$25,0,0,$A$23),1)</f>
        <v>#REF!</v>
      </c>
      <c r="E22" s="474">
        <v>1</v>
      </c>
      <c r="F22" s="119" t="e">
        <f t="shared" ref="F22:F23" ca="1" si="7">COUNTIF(OFFSET(F$25,0,0,$A$23,1),$E22)</f>
        <v>#REF!</v>
      </c>
      <c r="G22" s="95" t="e">
        <f t="shared" ref="G22:V24" ca="1" si="8">COUNTIF(OFFSET(G$25,0,0,$A$23,1),$E22)</f>
        <v>#REF!</v>
      </c>
      <c r="H22" s="95" t="e">
        <f t="shared" ca="1" si="8"/>
        <v>#REF!</v>
      </c>
      <c r="I22" s="95" t="e">
        <f t="shared" ca="1" si="8"/>
        <v>#REF!</v>
      </c>
      <c r="J22" s="95" t="e">
        <f t="shared" ca="1" si="8"/>
        <v>#REF!</v>
      </c>
      <c r="K22" s="95" t="e">
        <f t="shared" ca="1" si="8"/>
        <v>#REF!</v>
      </c>
      <c r="L22" s="95" t="e">
        <f t="shared" ca="1" si="8"/>
        <v>#REF!</v>
      </c>
      <c r="M22" s="95" t="e">
        <f t="shared" ca="1" si="8"/>
        <v>#REF!</v>
      </c>
      <c r="N22" s="95" t="e">
        <f t="shared" ca="1" si="8"/>
        <v>#REF!</v>
      </c>
      <c r="O22" s="95" t="e">
        <f t="shared" ca="1" si="8"/>
        <v>#REF!</v>
      </c>
      <c r="P22" s="95" t="e">
        <f t="shared" ca="1" si="8"/>
        <v>#REF!</v>
      </c>
      <c r="Q22" s="95" t="e">
        <f t="shared" ca="1" si="8"/>
        <v>#REF!</v>
      </c>
      <c r="R22" s="95" t="e">
        <f t="shared" ca="1" si="8"/>
        <v>#REF!</v>
      </c>
      <c r="S22" s="95" t="e">
        <f t="shared" ca="1" si="8"/>
        <v>#REF!</v>
      </c>
      <c r="T22" s="95" t="e">
        <f t="shared" ca="1" si="8"/>
        <v>#REF!</v>
      </c>
      <c r="U22" s="95" t="e">
        <f t="shared" ca="1" si="8"/>
        <v>#REF!</v>
      </c>
      <c r="V22" s="95" t="e">
        <f t="shared" ca="1" si="8"/>
        <v>#REF!</v>
      </c>
      <c r="W22" s="95" t="e">
        <f t="shared" ca="1" si="4"/>
        <v>#REF!</v>
      </c>
      <c r="X22" s="95" t="e">
        <f t="shared" ca="1" si="4"/>
        <v>#REF!</v>
      </c>
      <c r="Y22" s="95" t="e">
        <f t="shared" ca="1" si="4"/>
        <v>#REF!</v>
      </c>
      <c r="Z22" s="95" t="e">
        <f t="shared" ca="1" si="4"/>
        <v>#REF!</v>
      </c>
      <c r="AA22" s="95" t="e">
        <f t="shared" ca="1" si="4"/>
        <v>#REF!</v>
      </c>
      <c r="AB22" s="95" t="e">
        <f t="shared" ca="1" si="4"/>
        <v>#REF!</v>
      </c>
      <c r="AC22" s="119"/>
      <c r="AD22" s="95"/>
      <c r="AE22" s="95"/>
      <c r="AF22" s="95"/>
      <c r="AG22" s="95"/>
      <c r="AH22" s="95"/>
      <c r="AI22" s="95"/>
      <c r="AJ22" s="95"/>
      <c r="AK22" s="95"/>
      <c r="AL22" s="95"/>
      <c r="AM22" s="95"/>
      <c r="AN22" s="95"/>
      <c r="AO22" s="95"/>
      <c r="AP22" s="95"/>
      <c r="AQ22" s="95"/>
      <c r="AR22" s="95"/>
      <c r="AS22" s="95"/>
      <c r="AT22" s="123"/>
      <c r="AU22" s="100" t="e">
        <f ca="1">MIN(OFFSET(AU$25,0,0,$A$23,1))</f>
        <v>#REF!</v>
      </c>
      <c r="AV22" s="131">
        <f t="shared" ref="AV22:AZ22" si="9">MIN(AV25:AV64)</f>
        <v>0</v>
      </c>
      <c r="AW22" s="101">
        <f t="shared" si="9"/>
        <v>0</v>
      </c>
      <c r="AX22" s="131">
        <f t="shared" si="9"/>
        <v>0</v>
      </c>
      <c r="AY22" s="101">
        <f t="shared" si="9"/>
        <v>0</v>
      </c>
      <c r="AZ22" s="131">
        <f t="shared" si="9"/>
        <v>0</v>
      </c>
      <c r="BA22" s="120" t="e">
        <f ca="1">COUNTIF(OFFSET(BA$25,0,0,$A$23),"БАЗОВЫЙ")</f>
        <v>#REF!</v>
      </c>
      <c r="BB22" s="56"/>
      <c r="BC22" s="275"/>
      <c r="BD22" s="275"/>
      <c r="BE22" s="275"/>
      <c r="BF22" s="240"/>
      <c r="BG22" s="166"/>
      <c r="BH22" s="166"/>
      <c r="BI22" s="166"/>
      <c r="BJ22" s="166"/>
      <c r="BK22" s="166"/>
      <c r="BL22" s="377" t="s">
        <v>522</v>
      </c>
      <c r="BM22" s="377">
        <f>COUNTA(BL25:BL10000)</f>
        <v>0</v>
      </c>
      <c r="BN22" s="166"/>
      <c r="BO22" s="166"/>
      <c r="BP22" s="166"/>
      <c r="BQ22" s="166"/>
      <c r="BR22" s="166"/>
      <c r="BS22" s="166"/>
      <c r="BT22" s="166"/>
      <c r="BU22" s="166"/>
      <c r="BV22" s="166"/>
      <c r="BW22" s="166"/>
      <c r="BX22" s="166"/>
      <c r="BY22" s="166"/>
      <c r="BZ22" s="166"/>
      <c r="CA22" s="166"/>
      <c r="CB22" s="166"/>
      <c r="CC22" s="166"/>
      <c r="CD22" s="166"/>
      <c r="CE22" s="166"/>
      <c r="CF22" s="166"/>
      <c r="CG22" s="166"/>
      <c r="CH22" s="166"/>
      <c r="CI22" s="166"/>
      <c r="CJ22" s="166"/>
      <c r="CK22" s="166"/>
      <c r="CL22" s="166"/>
      <c r="CM22" s="166"/>
      <c r="CN22" s="166"/>
      <c r="CO22" s="166"/>
      <c r="CP22" s="166"/>
      <c r="CQ22" s="166"/>
      <c r="CR22" s="166"/>
      <c r="CS22" s="166"/>
      <c r="CT22" s="166"/>
      <c r="CU22" s="166"/>
      <c r="CV22" s="166"/>
      <c r="CW22" s="166"/>
      <c r="CX22" s="166"/>
      <c r="CY22" s="166"/>
      <c r="CZ22" s="166"/>
      <c r="DA22" s="166"/>
      <c r="DB22" s="166"/>
      <c r="DC22" s="166"/>
      <c r="DD22" s="166"/>
      <c r="DE22" s="166"/>
    </row>
    <row r="23" spans="1:109" ht="20.25" hidden="1" customHeight="1" x14ac:dyDescent="0.2">
      <c r="A23" s="73">
        <f>COUNT(C25:C20000)</f>
        <v>0</v>
      </c>
      <c r="B23" s="97"/>
      <c r="C23" s="98"/>
      <c r="D23" s="99" t="e">
        <f ca="1">COUNTIF(OFFSET(E$25,0,0,$A$23),2)</f>
        <v>#REF!</v>
      </c>
      <c r="E23" s="474">
        <v>0</v>
      </c>
      <c r="F23" s="119" t="e">
        <f t="shared" ca="1" si="7"/>
        <v>#REF!</v>
      </c>
      <c r="G23" s="95" t="e">
        <f t="shared" ca="1" si="8"/>
        <v>#REF!</v>
      </c>
      <c r="H23" s="95" t="e">
        <f t="shared" ca="1" si="8"/>
        <v>#REF!</v>
      </c>
      <c r="I23" s="95" t="e">
        <f t="shared" ca="1" si="8"/>
        <v>#REF!</v>
      </c>
      <c r="J23" s="95" t="e">
        <f t="shared" ca="1" si="8"/>
        <v>#REF!</v>
      </c>
      <c r="K23" s="95" t="e">
        <f t="shared" ca="1" si="8"/>
        <v>#REF!</v>
      </c>
      <c r="L23" s="95" t="e">
        <f t="shared" ca="1" si="8"/>
        <v>#REF!</v>
      </c>
      <c r="M23" s="95" t="e">
        <f t="shared" ca="1" si="8"/>
        <v>#REF!</v>
      </c>
      <c r="N23" s="95" t="e">
        <f t="shared" ca="1" si="8"/>
        <v>#REF!</v>
      </c>
      <c r="O23" s="95" t="e">
        <f t="shared" ca="1" si="8"/>
        <v>#REF!</v>
      </c>
      <c r="P23" s="95" t="e">
        <f t="shared" ca="1" si="8"/>
        <v>#REF!</v>
      </c>
      <c r="Q23" s="95" t="e">
        <f t="shared" ca="1" si="8"/>
        <v>#REF!</v>
      </c>
      <c r="R23" s="95" t="e">
        <f t="shared" ca="1" si="8"/>
        <v>#REF!</v>
      </c>
      <c r="S23" s="95" t="e">
        <f t="shared" ca="1" si="8"/>
        <v>#REF!</v>
      </c>
      <c r="T23" s="95" t="e">
        <f t="shared" ca="1" si="8"/>
        <v>#REF!</v>
      </c>
      <c r="U23" s="95" t="e">
        <f t="shared" ca="1" si="8"/>
        <v>#REF!</v>
      </c>
      <c r="V23" s="95" t="e">
        <f t="shared" ca="1" si="8"/>
        <v>#REF!</v>
      </c>
      <c r="W23" s="95" t="e">
        <f t="shared" ca="1" si="4"/>
        <v>#REF!</v>
      </c>
      <c r="X23" s="95" t="e">
        <f t="shared" ca="1" si="4"/>
        <v>#REF!</v>
      </c>
      <c r="Y23" s="95" t="e">
        <f t="shared" ca="1" si="4"/>
        <v>#REF!</v>
      </c>
      <c r="Z23" s="95" t="e">
        <f t="shared" ca="1" si="4"/>
        <v>#REF!</v>
      </c>
      <c r="AA23" s="95" t="e">
        <f t="shared" ca="1" si="4"/>
        <v>#REF!</v>
      </c>
      <c r="AB23" s="95" t="e">
        <f t="shared" ca="1" si="4"/>
        <v>#REF!</v>
      </c>
      <c r="AC23" s="415" t="e">
        <f t="shared" ca="1" si="4"/>
        <v>#REF!</v>
      </c>
      <c r="AD23" s="415" t="e">
        <f t="shared" ca="1" si="4"/>
        <v>#REF!</v>
      </c>
      <c r="AE23" s="415" t="e">
        <f t="shared" ca="1" si="4"/>
        <v>#REF!</v>
      </c>
      <c r="AF23" s="415" t="e">
        <f t="shared" ca="1" si="4"/>
        <v>#REF!</v>
      </c>
      <c r="AG23" s="415" t="e">
        <f t="shared" ca="1" si="4"/>
        <v>#REF!</v>
      </c>
      <c r="AH23" s="415" t="e">
        <f t="shared" ca="1" si="4"/>
        <v>#REF!</v>
      </c>
      <c r="AI23" s="415" t="e">
        <f t="shared" ca="1" si="4"/>
        <v>#REF!</v>
      </c>
      <c r="AJ23" s="415" t="e">
        <f t="shared" ca="1" si="4"/>
        <v>#REF!</v>
      </c>
      <c r="AK23" s="415" t="e">
        <f t="shared" ca="1" si="4"/>
        <v>#REF!</v>
      </c>
      <c r="AL23" s="415" t="e">
        <f t="shared" ca="1" si="4"/>
        <v>#REF!</v>
      </c>
      <c r="AM23" s="415" t="e">
        <f t="shared" ref="AM23:AT23" ca="1" si="10">COUNTIF(OFFSET(AM$25,0,0,$A$23,1),$E23)</f>
        <v>#REF!</v>
      </c>
      <c r="AN23" s="415" t="e">
        <f t="shared" ca="1" si="10"/>
        <v>#REF!</v>
      </c>
      <c r="AO23" s="415" t="e">
        <f t="shared" ca="1" si="10"/>
        <v>#REF!</v>
      </c>
      <c r="AP23" s="415" t="e">
        <f t="shared" ca="1" si="10"/>
        <v>#REF!</v>
      </c>
      <c r="AQ23" s="415" t="e">
        <f t="shared" ca="1" si="10"/>
        <v>#REF!</v>
      </c>
      <c r="AR23" s="415" t="e">
        <f t="shared" ca="1" si="10"/>
        <v>#REF!</v>
      </c>
      <c r="AS23" s="415" t="e">
        <f t="shared" ca="1" si="10"/>
        <v>#REF!</v>
      </c>
      <c r="AT23" s="415" t="e">
        <f t="shared" ca="1" si="10"/>
        <v>#REF!</v>
      </c>
      <c r="AU23" s="145" t="e">
        <f ca="1">AU24/$F$6</f>
        <v>#REF!</v>
      </c>
      <c r="AV23" s="309" t="e">
        <f ca="1">AVERAGE(OFFSET(AV$25,0,0,$A$23,1))</f>
        <v>#REF!</v>
      </c>
      <c r="AW23" s="146" t="e">
        <f ca="1">AW$24/$F$6</f>
        <v>#REF!</v>
      </c>
      <c r="AX23" s="310" t="e">
        <f ca="1">AVERAGE(OFFSET(AX$25,0,0,$A$23,1))</f>
        <v>#REF!</v>
      </c>
      <c r="AY23" s="146" t="e">
        <f ca="1">AY$24/$F$6</f>
        <v>#REF!</v>
      </c>
      <c r="AZ23" s="310" t="e">
        <f ca="1">AVERAGE(OFFSET(AZ$25,0,0,$A$23,1))</f>
        <v>#REF!</v>
      </c>
      <c r="BA23" s="120" t="e">
        <f ca="1">COUNTIF(OFFSET(BA$25,0,0,$A$23),"ПОНИЖЕННЫЙ")</f>
        <v>#REF!</v>
      </c>
      <c r="BB23" s="56"/>
      <c r="BC23" s="275"/>
      <c r="BD23" s="275"/>
      <c r="BE23" s="275"/>
      <c r="BF23" s="240"/>
      <c r="BG23" s="166"/>
      <c r="BH23" s="166"/>
      <c r="BI23" s="166"/>
      <c r="BJ23" s="166"/>
      <c r="BK23" s="166"/>
      <c r="BL23" s="377" t="s">
        <v>523</v>
      </c>
      <c r="BM23" s="377">
        <f>COUNTA(BM25:BM10000)</f>
        <v>0</v>
      </c>
      <c r="BN23" s="166"/>
      <c r="BO23" s="166"/>
      <c r="BP23" s="166"/>
      <c r="BQ23" s="166"/>
      <c r="BR23" s="166"/>
      <c r="BS23" s="166"/>
      <c r="BT23" s="166"/>
      <c r="BU23" s="166"/>
      <c r="BV23" s="166"/>
      <c r="BW23" s="166"/>
      <c r="BX23" s="166"/>
      <c r="BY23" s="166"/>
      <c r="BZ23" s="166"/>
      <c r="CA23" s="166"/>
      <c r="CB23" s="166"/>
      <c r="CC23" s="166"/>
      <c r="CD23" s="166"/>
      <c r="CE23" s="166"/>
      <c r="CF23" s="166"/>
      <c r="CG23" s="166"/>
      <c r="CH23" s="166"/>
      <c r="CI23" s="166"/>
      <c r="CJ23" s="166"/>
      <c r="CK23" s="166"/>
      <c r="CL23" s="166"/>
      <c r="CM23" s="166"/>
      <c r="CN23" s="166"/>
      <c r="CO23" s="166"/>
      <c r="CP23" s="166"/>
      <c r="CQ23" s="166"/>
      <c r="CR23" s="166"/>
      <c r="CS23" s="166"/>
      <c r="CT23" s="166"/>
      <c r="CU23" s="166"/>
      <c r="CV23" s="166"/>
      <c r="CW23" s="166"/>
      <c r="CX23" s="166"/>
      <c r="CY23" s="166"/>
      <c r="CZ23" s="166"/>
      <c r="DA23" s="166"/>
      <c r="DB23" s="166"/>
      <c r="DC23" s="166"/>
      <c r="DD23" s="166"/>
      <c r="DE23" s="166"/>
    </row>
    <row r="24" spans="1:109" ht="38.25" hidden="1" customHeight="1" thickBot="1" x14ac:dyDescent="0.25">
      <c r="A24" s="73" t="e">
        <f ca="1">SUM(OFFSET(A$25,0,0,$A$23))</f>
        <v>#REF!</v>
      </c>
      <c r="B24" s="102" t="s">
        <v>10</v>
      </c>
      <c r="C24" s="103" t="s">
        <v>22</v>
      </c>
      <c r="D24" s="104" t="s">
        <v>23</v>
      </c>
      <c r="E24" s="475" t="s">
        <v>29</v>
      </c>
      <c r="F24" s="119" t="e">
        <f ca="1">COUNTIF(OFFSET(F$25,0,0,$A$23,1),$E24)</f>
        <v>#REF!</v>
      </c>
      <c r="G24" s="95" t="e">
        <f t="shared" ca="1" si="8"/>
        <v>#REF!</v>
      </c>
      <c r="H24" s="95" t="e">
        <f t="shared" ca="1" si="8"/>
        <v>#REF!</v>
      </c>
      <c r="I24" s="95" t="e">
        <f t="shared" ca="1" si="8"/>
        <v>#REF!</v>
      </c>
      <c r="J24" s="95" t="e">
        <f t="shared" ca="1" si="8"/>
        <v>#REF!</v>
      </c>
      <c r="K24" s="95" t="e">
        <f t="shared" ca="1" si="8"/>
        <v>#REF!</v>
      </c>
      <c r="L24" s="95" t="e">
        <f t="shared" ca="1" si="8"/>
        <v>#REF!</v>
      </c>
      <c r="M24" s="95" t="e">
        <f t="shared" ca="1" si="8"/>
        <v>#REF!</v>
      </c>
      <c r="N24" s="95" t="e">
        <f t="shared" ca="1" si="8"/>
        <v>#REF!</v>
      </c>
      <c r="O24" s="95" t="e">
        <f t="shared" ca="1" si="8"/>
        <v>#REF!</v>
      </c>
      <c r="P24" s="95" t="e">
        <f t="shared" ca="1" si="8"/>
        <v>#REF!</v>
      </c>
      <c r="Q24" s="95" t="e">
        <f t="shared" ca="1" si="8"/>
        <v>#REF!</v>
      </c>
      <c r="R24" s="95" t="e">
        <f t="shared" ca="1" si="8"/>
        <v>#REF!</v>
      </c>
      <c r="S24" s="95" t="e">
        <f t="shared" ca="1" si="8"/>
        <v>#REF!</v>
      </c>
      <c r="T24" s="95" t="e">
        <f t="shared" ca="1" si="8"/>
        <v>#REF!</v>
      </c>
      <c r="U24" s="95" t="e">
        <f t="shared" ca="1" si="8"/>
        <v>#REF!</v>
      </c>
      <c r="V24" s="95" t="e">
        <f t="shared" ca="1" si="8"/>
        <v>#REF!</v>
      </c>
      <c r="W24" s="95" t="e">
        <f t="shared" ca="1" si="4"/>
        <v>#REF!</v>
      </c>
      <c r="X24" s="95" t="e">
        <f t="shared" ca="1" si="4"/>
        <v>#REF!</v>
      </c>
      <c r="Y24" s="95" t="e">
        <f t="shared" ca="1" si="4"/>
        <v>#REF!</v>
      </c>
      <c r="Z24" s="95" t="e">
        <f t="shared" ca="1" si="4"/>
        <v>#REF!</v>
      </c>
      <c r="AA24" s="95" t="e">
        <f t="shared" ca="1" si="4"/>
        <v>#REF!</v>
      </c>
      <c r="AB24" s="95" t="e">
        <f t="shared" ca="1" si="4"/>
        <v>#REF!</v>
      </c>
      <c r="AC24" s="119"/>
      <c r="AD24" s="119"/>
      <c r="AE24" s="119"/>
      <c r="AF24" s="119"/>
      <c r="AG24" s="119"/>
      <c r="AH24" s="119"/>
      <c r="AI24" s="119"/>
      <c r="AJ24" s="119"/>
      <c r="AK24" s="119"/>
      <c r="AL24" s="119"/>
      <c r="AM24" s="119"/>
      <c r="AN24" s="119"/>
      <c r="AO24" s="119"/>
      <c r="AP24" s="119"/>
      <c r="AQ24" s="119"/>
      <c r="AR24" s="119"/>
      <c r="AS24" s="119"/>
      <c r="AT24" s="170"/>
      <c r="AU24" s="399" t="e">
        <f ca="1">SUM(OFFSET(AU$25,0,0,$A$23,1))</f>
        <v>#REF!</v>
      </c>
      <c r="AV24" s="400" t="e">
        <f ca="1">AVERAGE(OFFSET(AV$25,0,0,$A$23,1))</f>
        <v>#REF!</v>
      </c>
      <c r="AW24" s="401" t="e">
        <f ca="1">SUM(OFFSET(AW$25,0,0,$A$23,1))</f>
        <v>#REF!</v>
      </c>
      <c r="AX24" s="402" t="e">
        <f ca="1">AVERAGE(OFFSET(AX$25,0,0,$A$23,1))</f>
        <v>#REF!</v>
      </c>
      <c r="AY24" s="401" t="e">
        <f ca="1">SUM(OFFSET(AY$25,0,0,$A$23,1))</f>
        <v>#REF!</v>
      </c>
      <c r="AZ24" s="402" t="e">
        <f ca="1">AVERAGE(OFFSET(AZ$25,0,0,$A$23,1))</f>
        <v>#REF!</v>
      </c>
      <c r="BA24" s="403" t="e">
        <f ca="1">COUNTIF(OFFSET(BA$25,0,0,$A$23),"НИЗКИЙ")</f>
        <v>#REF!</v>
      </c>
      <c r="BB24" s="224"/>
      <c r="BC24" s="276">
        <f>'АНКЕТА УЧИТЕЛЯ'!B15</f>
        <v>0</v>
      </c>
      <c r="BD24" s="276">
        <f>'АНКЕТА УЧИТЕЛЯ'!B27</f>
        <v>0</v>
      </c>
      <c r="BE24" s="276">
        <f>'АНКЕТА УЧИТЕЛЯ'!B32</f>
        <v>0</v>
      </c>
      <c r="BF24" s="276">
        <f>'АНКЕТА УЧИТЕЛЯ'!B36</f>
        <v>0</v>
      </c>
      <c r="BG24" s="276">
        <f>'АНКЕТА УЧИТЕЛЯ'!B40</f>
        <v>0</v>
      </c>
      <c r="BH24" s="276">
        <f>'АНКЕТА УЧИТЕЛЯ'!B44</f>
        <v>0</v>
      </c>
      <c r="BI24" s="276">
        <f>'АНКЕТА УЧИТЕЛЯ'!B7</f>
        <v>0</v>
      </c>
      <c r="BJ24" s="173"/>
      <c r="BK24" s="173"/>
      <c r="BL24" s="378" t="s">
        <v>524</v>
      </c>
      <c r="BM24" s="378" t="s">
        <v>525</v>
      </c>
      <c r="BN24" s="173"/>
      <c r="BO24" s="173"/>
      <c r="BP24" s="173"/>
      <c r="BQ24" s="173"/>
      <c r="BR24" s="173"/>
      <c r="BS24" s="173"/>
      <c r="BT24" s="173"/>
      <c r="BU24" s="173"/>
      <c r="BV24" s="173"/>
      <c r="BW24" s="173"/>
      <c r="BX24" s="173"/>
      <c r="BY24" s="173"/>
      <c r="BZ24" s="173"/>
      <c r="CA24" s="173"/>
      <c r="CB24" s="173"/>
      <c r="CC24" s="173"/>
      <c r="CD24" s="173"/>
      <c r="CE24" s="173"/>
      <c r="CF24" s="173"/>
      <c r="CG24" s="173"/>
      <c r="CH24" s="173"/>
      <c r="CI24" s="173"/>
      <c r="CJ24" s="173"/>
      <c r="CK24" s="173"/>
      <c r="CL24" s="173"/>
      <c r="CM24" s="173"/>
      <c r="CN24" s="173"/>
      <c r="CO24" s="173"/>
      <c r="CP24" s="173"/>
      <c r="CQ24" s="173"/>
      <c r="CR24" s="173"/>
      <c r="CS24" s="173"/>
      <c r="CT24" s="173"/>
      <c r="CU24" s="173"/>
      <c r="CV24" s="173"/>
      <c r="CW24" s="173"/>
      <c r="CX24" s="173"/>
      <c r="CY24" s="173"/>
      <c r="CZ24" s="173"/>
      <c r="DA24" s="173"/>
      <c r="DB24" s="173"/>
      <c r="DC24" s="173"/>
      <c r="DD24" s="173"/>
      <c r="DE24" s="173"/>
    </row>
    <row r="25" spans="1:109" ht="15" customHeight="1" thickBot="1" x14ac:dyDescent="0.25">
      <c r="A25" s="109">
        <f>IF('СПИСОК КЛАССА'!I25&gt;0,1,0)</f>
        <v>0</v>
      </c>
      <c r="B25" s="76">
        <v>1</v>
      </c>
      <c r="C25" s="77" t="str">
        <f>IF(NOT(ISBLANK('СПИСОК КЛАССА'!C25)),'СПИСОК КЛАССА'!C25,"")</f>
        <v/>
      </c>
      <c r="D25" s="106" t="str">
        <f>IF(NOT(ISBLANK('СПИСОК КЛАССА'!D25)),IF($A25=1,'СПИСОК КЛАССА'!D25, "УЧЕНИК НЕ ВЫПОЛНЯЛ РАБОТУ"),"")</f>
        <v/>
      </c>
      <c r="E25" s="454" t="str">
        <f>IF($C25&lt;&gt;"",'СПИСОК КЛАССА'!I25,"")</f>
        <v/>
      </c>
      <c r="F25" s="169" t="e">
        <f>IF(HLOOKUP(Ответы_учащихся!$E25,КЛЮЧИ!$C$5:$D$28,Ответы_учащихся!F$11+1)=Ввод_данных!F25,1,IF(Ввод_данных!F25="N","N",0))</f>
        <v>#N/A</v>
      </c>
      <c r="G25" s="169" t="e">
        <f>IF(HLOOKUP(Ответы_учащихся!$E25,КЛЮЧИ!$C$5:$D$28,Ответы_учащихся!G$11+1)=Ввод_данных!G25,1,IF(Ввод_данных!G25="N","N",0))</f>
        <v>#N/A</v>
      </c>
      <c r="H25" s="169" t="e">
        <f>IF(HLOOKUP(Ответы_учащихся!$E25,КЛЮЧИ!$C$5:$D$28,Ответы_учащихся!H$11+1)=Ввод_данных!H25,1,IF(Ввод_данных!H25="N","N",0))</f>
        <v>#N/A</v>
      </c>
      <c r="I25" s="156" t="e">
        <f>IF(AND($E25&lt;&gt;"",$E25&gt;0),Ввод_данных!I25,NA())</f>
        <v>#N/A</v>
      </c>
      <c r="J25" s="156" t="e">
        <f>IF(AND($E25&lt;&gt;"",$E25&gt;0),Ввод_данных!J25,NA())</f>
        <v>#N/A</v>
      </c>
      <c r="K25" s="156" t="e">
        <f>IF(AND($E25&lt;&gt;"",$E25&gt;0),Ввод_данных!K25,NA())</f>
        <v>#N/A</v>
      </c>
      <c r="L25" s="156" t="e">
        <f>IF(AND($E25&lt;&gt;"",$E25&gt;0),Ввод_данных!L25,NA())</f>
        <v>#N/A</v>
      </c>
      <c r="M25" s="156" t="e">
        <f>IF(AND($E25&lt;&gt;"",$E25&gt;0),Ввод_данных!M25,NA())</f>
        <v>#N/A</v>
      </c>
      <c r="N25" s="156" t="e">
        <f>IF(AND($E25&lt;&gt;"",$E25&gt;0),Ввод_данных!N25,NA())</f>
        <v>#N/A</v>
      </c>
      <c r="O25" s="156" t="e">
        <f>IF(HLOOKUP(Ответы_учащихся!$E25,КЛЮЧИ!$C$5:$D$28,Ответы_учащихся!O$11+1)=Ввод_данных!O25,1,IF(Ввод_данных!O25="N","N",0))</f>
        <v>#N/A</v>
      </c>
      <c r="P25" s="156" t="e">
        <f>IF(AND($E25&lt;&gt;"",$E25&gt;0),Ввод_данных!P25,NA())</f>
        <v>#N/A</v>
      </c>
      <c r="Q25" s="156" t="e">
        <f>IF(HLOOKUP(Ответы_учащихся!$E25,КЛЮЧИ!$C$5:$D$28,Ответы_учащихся!Q$11+1)=Ввод_данных!Q25,1,IF(Ввод_данных!Q25="N","N",0))</f>
        <v>#N/A</v>
      </c>
      <c r="R25" s="156" t="e">
        <f>IF(AND($E25&lt;&gt;"",$E25&gt;0),Ввод_данных!R25,NA())</f>
        <v>#N/A</v>
      </c>
      <c r="S25" s="156" t="e">
        <f>IF(AND($E25&lt;&gt;"",$E25&gt;0),Ввод_данных!S25,NA())</f>
        <v>#N/A</v>
      </c>
      <c r="T25" s="156" t="e">
        <f>IF(AND($E25&lt;&gt;"",$E25&gt;0),Ввод_данных!T25,NA())</f>
        <v>#N/A</v>
      </c>
      <c r="U25" s="156" t="e">
        <f>IF(AND($E25&lt;&gt;"",$E25&gt;0),Ввод_данных!U25,NA())</f>
        <v>#N/A</v>
      </c>
      <c r="V25" s="156" t="e">
        <f>IF(AND($E25&lt;&gt;"",$E25&gt;0),Ввод_данных!V25,NA())</f>
        <v>#N/A</v>
      </c>
      <c r="W25" s="156" t="e">
        <f>IF(AND($E25&lt;&gt;"",$E25&gt;0),Ввод_данных!W25,NA())</f>
        <v>#N/A</v>
      </c>
      <c r="X25" s="156" t="e">
        <f>IF(AND($E25&lt;&gt;"",$E25&gt;0),Ввод_данных!X25,NA())</f>
        <v>#N/A</v>
      </c>
      <c r="Y25" s="156" t="e">
        <f>IF(AND($E25&lt;&gt;"",$E25&gt;0),Ввод_данных!Y25,NA())</f>
        <v>#N/A</v>
      </c>
      <c r="Z25" s="156" t="e">
        <f>IF(AND($E25&lt;&gt;"",$E25&gt;0),Ввод_данных!Z25,NA())</f>
        <v>#N/A</v>
      </c>
      <c r="AA25" s="156" t="e">
        <f>IF(AND($E25&lt;&gt;"",$E25&gt;0),Ввод_данных!AA25,NA())</f>
        <v>#N/A</v>
      </c>
      <c r="AB25" s="156" t="e">
        <f>IF(AND($E25&lt;&gt;"",$E25&gt;0),Ввод_данных!AB25,NA())</f>
        <v>#N/A</v>
      </c>
      <c r="AC25" s="326" t="e">
        <f>IF(HLOOKUP(Ответы_учащихся!$E25,КЛЮЧИ!$C$5:$D$25,Ответы_учащихся!AC$11+1)=Ввод_данных!AC25,1,IF(Ввод_данных!AC25="N","N",0))</f>
        <v>#N/A</v>
      </c>
      <c r="AD25" s="326" t="e">
        <f>IF(HLOOKUP(Ответы_учащихся!$E25,КЛЮЧИ!$C$5:$D$25,Ответы_учащихся!AD$11+1)=Ввод_данных!AD25,1,IF(Ввод_данных!AD25="N","N",0))</f>
        <v>#N/A</v>
      </c>
      <c r="AE25" s="326" t="e">
        <f>IF(HLOOKUP(Ответы_учащихся!$E25,КЛЮЧИ!$C$5:$D$25,Ответы_учащихся!AE$11+1)=Ввод_данных!AE25,1,IF(Ввод_данных!AE25="N","N",0))</f>
        <v>#N/A</v>
      </c>
      <c r="AF25" s="326" t="e">
        <f>IF(HLOOKUP(Ответы_учащихся!$E25,КЛЮЧИ!$C$5:$D$25,Ответы_учащихся!AF$11+1)=Ввод_данных!AF25,1,IF(Ввод_данных!AF25="N","N",0))</f>
        <v>#N/A</v>
      </c>
      <c r="AG25" s="326" t="e">
        <f>IF(HLOOKUP(Ответы_учащихся!$E25,КЛЮЧИ!$C$5:$D$25,Ответы_учащихся!AG$11+1)=Ввод_данных!AG25,1,IF(Ввод_данных!AG25="N","N",0))</f>
        <v>#N/A</v>
      </c>
      <c r="AH25" s="326" t="e">
        <f>IF(HLOOKUP(Ответы_учащихся!$E25,КЛЮЧИ!$C$5:$D$25,Ответы_учащихся!AH$11+1)=Ввод_данных!AH25,1,IF(Ввод_данных!AH25="N","N",0))</f>
        <v>#N/A</v>
      </c>
      <c r="AI25" s="326" t="e">
        <f>IF(HLOOKUP(Ответы_учащихся!$E25,КЛЮЧИ!$C$5:$D$25,Ответы_учащихся!AI$11+1)=Ввод_данных!AI25,1,IF(Ввод_данных!AI25="N","N",0))</f>
        <v>#N/A</v>
      </c>
      <c r="AJ25" s="326" t="e">
        <f>IF(HLOOKUP(Ответы_учащихся!$E25,КЛЮЧИ!$C$5:$D$25,Ответы_учащихся!AJ$11+1)=Ввод_данных!AJ25,1,IF(Ввод_данных!AJ25="N","N",0))</f>
        <v>#N/A</v>
      </c>
      <c r="AK25" s="326" t="e">
        <f>IF(HLOOKUP(Ответы_учащихся!$E25,КЛЮЧИ!$C$5:$D$25,Ответы_учащихся!AK$11+1)=Ввод_данных!AK25,1,IF(Ввод_данных!AK25="N","N",0))</f>
        <v>#N/A</v>
      </c>
      <c r="AL25" s="326" t="e">
        <f>IF(HLOOKUP(Ответы_учащихся!$E25,КЛЮЧИ!$C$5:$D$25,Ответы_учащихся!AL$11+1)=Ввод_данных!AL25,1,IF(Ввод_данных!AL25="N","N",0))</f>
        <v>#N/A</v>
      </c>
      <c r="AM25" s="326" t="e">
        <f>IF(HLOOKUP(Ответы_учащихся!$E25,КЛЮЧИ!$C$5:$D$25,Ответы_учащихся!AM$11+1)=Ввод_данных!AM25,1,IF(Ввод_данных!AM25="N","N",0))</f>
        <v>#N/A</v>
      </c>
      <c r="AN25" s="326" t="e">
        <f>IF(HLOOKUP(Ответы_учащихся!$E25,КЛЮЧИ!$C$5:$D$25,Ответы_учащихся!AN$11+1)=Ввод_данных!AN25,1,IF(Ввод_данных!AN25="N","N",0))</f>
        <v>#N/A</v>
      </c>
      <c r="AO25" s="326" t="e">
        <f>IF(HLOOKUP(Ответы_учащихся!$E25,КЛЮЧИ!$C$5:$D$25,Ответы_учащихся!AO$11+1)=Ввод_данных!AO25,1,IF(Ввод_данных!AO25="N","N",0))</f>
        <v>#N/A</v>
      </c>
      <c r="AP25" s="326" t="e">
        <f>IF(HLOOKUP(Ответы_учащихся!$E25,КЛЮЧИ!$C$5:$D$25,Ответы_учащихся!AP$11+1)=Ввод_данных!AP25,1,IF(Ввод_данных!AP25="N","N",0))</f>
        <v>#N/A</v>
      </c>
      <c r="AQ25" s="326" t="e">
        <f>IF(HLOOKUP(Ответы_учащихся!$E25,КЛЮЧИ!$C$5:$D$25,Ответы_учащихся!AQ$11+1)=Ввод_данных!AQ25,1,IF(Ввод_данных!AQ25="N","N",0))</f>
        <v>#N/A</v>
      </c>
      <c r="AR25" s="326" t="e">
        <f>IF(HLOOKUP(Ответы_учащихся!$E25,КЛЮЧИ!$C$5:$D$25,Ответы_учащихся!AR$11+1)=Ввод_данных!AR25,1,IF(Ввод_данных!AR25="N","N",0))</f>
        <v>#N/A</v>
      </c>
      <c r="AS25" s="326" t="e">
        <f>IF(HLOOKUP(Ответы_учащихся!$E25,КЛЮЧИ!$C$5:$D$25,Ответы_учащихся!AS$11+1)=Ввод_данных!AS25,1,IF(Ввод_данных!AS25="N","N",0))</f>
        <v>#N/A</v>
      </c>
      <c r="AT25" s="326" t="e">
        <f>IF(HLOOKUP(Ответы_учащихся!$E25,КЛЮЧИ!$C$5:$D$25,Ответы_учащихся!AT$11+1)=Ввод_данных!AT25,1,IF(Ввод_данных!AT25="N","N",0))</f>
        <v>#N/A</v>
      </c>
      <c r="AU25" s="126" t="str">
        <f ca="1">IF(AND(OR($C25&lt;&gt;"",$D25&lt;&gt;""),$A25=1,$AV$6= 1),SUM(OFFSET($F25,0,0,1,$AZ$6)),"" )</f>
        <v/>
      </c>
      <c r="AV25" s="105" t="str">
        <f>IF(AND(OR($C25&lt;&gt;"",$D25&lt;&gt;""),$A25=1,$AV$6= 1),AU25/$AU$12,"")</f>
        <v/>
      </c>
      <c r="AW25" s="283" t="str">
        <f>IF(AND(OR($C25&lt;&gt;"",$D25&lt;&gt;""),$A25=1,$AV$6= 1),SUM(F25:H25,J25,M25,O25,Q25,S25,U25:W25),"")</f>
        <v/>
      </c>
      <c r="AX25" s="284" t="str">
        <f>IF(AND(OR($C25&lt;&gt;"",$D25&lt;&gt;""),$A25=1,$AV$6= 1),$AW25/$AW$12,"")</f>
        <v/>
      </c>
      <c r="AY25" s="283" t="str">
        <f>IF(AND(OR($C25&lt;&gt;"",$D25&lt;&gt;""),$A25=1,$AV$6= 1),SUM(I25,K25:L25,N25,P25,R25,T25,X25:AB25),"" )</f>
        <v/>
      </c>
      <c r="AZ25" s="284" t="str">
        <f>IF(AND(OR($C25&lt;&gt;"",$D25&lt;&gt;""),$A25=1,$AV$6= 1),$AY25/$AY$12,"")</f>
        <v/>
      </c>
      <c r="BA25" s="285" t="str">
        <f>IF(AND(OR($C25&lt;&gt;"",$D25&lt;&gt;""),$A25=1,$AV$6= 1),IF(AND((AW25&lt;=5),(AY25&lt;=27)),"НИЗКИЙ",IF(AND(AW25&gt;=6,AW25&lt;=9,AY25&lt;=27),"ПОНИЖЕННЫЙ",IF(AND(AW25&gt;=10,AW25&lt;=12,AY25&lt;=27),"БАЗОВЫЙ",IF(AND(AW25&gt;=16,AW25&lt;=17,AY25&gt;=20,AY25&lt;=27),"ВЫСОКИЙ","ПОВЫШЕННЫЙ")))),"")</f>
        <v/>
      </c>
      <c r="BB25" s="225"/>
      <c r="BC25" s="242" t="str">
        <f>IF($A25=1,BC$24,"")</f>
        <v/>
      </c>
      <c r="BD25" s="242" t="str">
        <f t="shared" ref="BD25:BI40" si="11">IF($A25=1,BD$24,"")</f>
        <v/>
      </c>
      <c r="BE25" s="242" t="str">
        <f t="shared" si="11"/>
        <v/>
      </c>
      <c r="BF25" s="242" t="str">
        <f t="shared" si="11"/>
        <v/>
      </c>
      <c r="BG25" s="242" t="str">
        <f>IF($A25=1,BG$24,"")</f>
        <v/>
      </c>
      <c r="BH25" s="242" t="str">
        <f>IF($A25=1,BH$24,"")</f>
        <v/>
      </c>
      <c r="BI25" s="242" t="str">
        <f>IF($A25=1,BI$24,"")</f>
        <v/>
      </c>
      <c r="BJ25" s="174"/>
      <c r="BK25" s="174"/>
      <c r="BL25" s="379"/>
      <c r="BM25" s="379"/>
      <c r="BN25" s="174"/>
      <c r="BO25" s="174"/>
      <c r="BP25" s="174"/>
      <c r="BQ25" s="174"/>
      <c r="BR25" s="174"/>
      <c r="BS25" s="174"/>
      <c r="BT25" s="174"/>
      <c r="BU25" s="174"/>
      <c r="BV25" s="174"/>
      <c r="BW25" s="174"/>
      <c r="BX25" s="174"/>
      <c r="BY25" s="174"/>
      <c r="BZ25" s="174"/>
      <c r="CA25" s="174"/>
      <c r="CB25" s="174"/>
      <c r="CC25" s="174"/>
      <c r="CD25" s="174"/>
      <c r="CE25" s="174"/>
    </row>
    <row r="26" spans="1:109" ht="12.75" customHeight="1" thickBot="1" x14ac:dyDescent="0.25">
      <c r="A26" s="109">
        <f>IF('СПИСОК КЛАССА'!I26&gt;0,1,0)</f>
        <v>0</v>
      </c>
      <c r="B26" s="76">
        <v>2</v>
      </c>
      <c r="C26" s="77" t="str">
        <f>IF(NOT(ISBLANK('СПИСОК КЛАССА'!C26)),'СПИСОК КЛАССА'!C26,"")</f>
        <v/>
      </c>
      <c r="D26" s="106" t="str">
        <f>IF(NOT(ISBLANK('СПИСОК КЛАССА'!D26)),IF($A26=1,'СПИСОК КЛАССА'!D26, "УЧЕНИК НЕ ВЫПОЛНЯЛ РАБОТУ"),"")</f>
        <v/>
      </c>
      <c r="E26" s="455" t="str">
        <f>IF($C26&lt;&gt;"",'СПИСОК КЛАССА'!I26,"")</f>
        <v/>
      </c>
      <c r="F26" s="169" t="e">
        <f>IF(HLOOKUP(Ответы_учащихся!$E26,КЛЮЧИ!$C$5:$D$28,Ответы_учащихся!F$11+1)=Ввод_данных!F26,1,IF(Ввод_данных!F26="N","N",0))</f>
        <v>#N/A</v>
      </c>
      <c r="G26" s="169" t="e">
        <f>IF(HLOOKUP(Ответы_учащихся!$E26,КЛЮЧИ!$C$5:$D$28,Ответы_учащихся!G$11+1)=Ввод_данных!G26,1,IF(Ввод_данных!G26="N","N",0))</f>
        <v>#N/A</v>
      </c>
      <c r="H26" s="169" t="e">
        <f>IF(HLOOKUP(Ответы_учащихся!$E26,КЛЮЧИ!$C$5:$D$28,Ответы_учащихся!H$11+1)=Ввод_данных!H26,1,IF(Ввод_данных!H26="N","N",0))</f>
        <v>#N/A</v>
      </c>
      <c r="I26" s="156" t="e">
        <f>IF(AND($E26&lt;&gt;"",$E26&gt;0),Ввод_данных!I26,NA())</f>
        <v>#N/A</v>
      </c>
      <c r="J26" s="156" t="e">
        <f>IF(AND($E26&lt;&gt;"",$E26&gt;0),Ввод_данных!J26,NA())</f>
        <v>#N/A</v>
      </c>
      <c r="K26" s="156" t="e">
        <f>IF(AND($E26&lt;&gt;"",$E26&gt;0),Ввод_данных!K26,NA())</f>
        <v>#N/A</v>
      </c>
      <c r="L26" s="156" t="e">
        <f>IF(AND($E26&lt;&gt;"",$E26&gt;0),Ввод_данных!L26,NA())</f>
        <v>#N/A</v>
      </c>
      <c r="M26" s="156" t="e">
        <f>IF(AND($E26&lt;&gt;"",$E26&gt;0),Ввод_данных!M26,NA())</f>
        <v>#N/A</v>
      </c>
      <c r="N26" s="156" t="e">
        <f>IF(AND($E26&lt;&gt;"",$E26&gt;0),Ввод_данных!N26,NA())</f>
        <v>#N/A</v>
      </c>
      <c r="O26" s="156" t="e">
        <f>IF(HLOOKUP(Ответы_учащихся!$E26,КЛЮЧИ!$C$5:$D$28,Ответы_учащихся!O$11+1)=Ввод_данных!O26,1,IF(Ввод_данных!O26="N","N",0))</f>
        <v>#N/A</v>
      </c>
      <c r="P26" s="156" t="e">
        <f>IF(AND($E26&lt;&gt;"",$E26&gt;0),Ввод_данных!P26,NA())</f>
        <v>#N/A</v>
      </c>
      <c r="Q26" s="156" t="e">
        <f>IF(HLOOKUP(Ответы_учащихся!$E26,КЛЮЧИ!$C$5:$D$28,Ответы_учащихся!Q$11+1)=Ввод_данных!Q26,1,IF(Ввод_данных!Q26="N","N",0))</f>
        <v>#N/A</v>
      </c>
      <c r="R26" s="156" t="e">
        <f>IF(AND($E26&lt;&gt;"",$E26&gt;0),Ввод_данных!R26,NA())</f>
        <v>#N/A</v>
      </c>
      <c r="S26" s="156" t="e">
        <f>IF(AND($E26&lt;&gt;"",$E26&gt;0),Ввод_данных!S26,NA())</f>
        <v>#N/A</v>
      </c>
      <c r="T26" s="156" t="e">
        <f>IF(AND($E26&lt;&gt;"",$E26&gt;0),Ввод_данных!T26,NA())</f>
        <v>#N/A</v>
      </c>
      <c r="U26" s="156" t="e">
        <f>IF(AND($E26&lt;&gt;"",$E26&gt;0),Ввод_данных!U26,NA())</f>
        <v>#N/A</v>
      </c>
      <c r="V26" s="156" t="e">
        <f>IF(AND($E26&lt;&gt;"",$E26&gt;0),Ввод_данных!V26,NA())</f>
        <v>#N/A</v>
      </c>
      <c r="W26" s="156" t="e">
        <f>IF(AND($E26&lt;&gt;"",$E26&gt;0),Ввод_данных!W26,NA())</f>
        <v>#N/A</v>
      </c>
      <c r="X26" s="156" t="e">
        <f>IF(AND($E26&lt;&gt;"",$E26&gt;0),Ввод_данных!X26,NA())</f>
        <v>#N/A</v>
      </c>
      <c r="Y26" s="156" t="e">
        <f>IF(AND($E26&lt;&gt;"",$E26&gt;0),Ввод_данных!Y26,NA())</f>
        <v>#N/A</v>
      </c>
      <c r="Z26" s="156" t="e">
        <f>IF(AND($E26&lt;&gt;"",$E26&gt;0),Ввод_данных!Z26,NA())</f>
        <v>#N/A</v>
      </c>
      <c r="AA26" s="156" t="e">
        <f>IF(AND($E26&lt;&gt;"",$E26&gt;0),Ввод_данных!AA26,NA())</f>
        <v>#N/A</v>
      </c>
      <c r="AB26" s="156" t="e">
        <f>IF(AND($E26&lt;&gt;"",$E26&gt;0),Ввод_данных!AB26,NA())</f>
        <v>#N/A</v>
      </c>
      <c r="AC26" s="156"/>
      <c r="AD26" s="156"/>
      <c r="AE26" s="156"/>
      <c r="AF26" s="156"/>
      <c r="AG26" s="78"/>
      <c r="AH26" s="78"/>
      <c r="AI26" s="78"/>
      <c r="AJ26" s="78"/>
      <c r="AK26" s="78"/>
      <c r="AL26" s="78"/>
      <c r="AM26" s="78"/>
      <c r="AN26" s="78"/>
      <c r="AO26" s="78"/>
      <c r="AP26" s="78"/>
      <c r="AQ26" s="78"/>
      <c r="AR26" s="78"/>
      <c r="AS26" s="78"/>
      <c r="AT26" s="124"/>
      <c r="AU26" s="126" t="str">
        <f t="shared" ref="AU26:AU64" ca="1" si="12">IF(AND(OR($C26&lt;&gt;"",$D26&lt;&gt;""),$A26=1,$AV$6= 1),SUM(OFFSET($F26,0,0,1,$AZ$6)),"" )</f>
        <v/>
      </c>
      <c r="AV26" s="105" t="str">
        <f t="shared" ref="AV26:AV64" si="13">IF(AND(OR($C26&lt;&gt;"",$D26&lt;&gt;""),$A26=1,$AV$6= 1),AU26/$AU$12,"")</f>
        <v/>
      </c>
      <c r="AW26" s="283" t="str">
        <f t="shared" ref="AW26:AW64" si="14">IF(AND(OR($C26&lt;&gt;"",$D26&lt;&gt;""),$A26=1,$AV$6= 1),SUM(F26:H26,J26,M26,O26,Q26,S26,U26:W26),"")</f>
        <v/>
      </c>
      <c r="AX26" s="284" t="str">
        <f t="shared" ref="AX26:AX64" si="15">IF(AND(OR($C26&lt;&gt;"",$D26&lt;&gt;""),$A26=1,$AV$6= 1),$AW26/$AW$12,"")</f>
        <v/>
      </c>
      <c r="AY26" s="283" t="str">
        <f t="shared" ref="AY26:AY64" si="16">IF(AND(OR($C26&lt;&gt;"",$D26&lt;&gt;""),$A26=1,$AV$6= 1),SUM(I26,K26:L26,N26,P26,R26,T26,X26:AB26),"" )</f>
        <v/>
      </c>
      <c r="AZ26" s="284" t="str">
        <f t="shared" ref="AZ26:AZ64" si="17">IF(AND(OR($C26&lt;&gt;"",$D26&lt;&gt;""),$A26=1,$AV$6= 1),$AY26/$AY$12,"")</f>
        <v/>
      </c>
      <c r="BA26" s="285" t="str">
        <f t="shared" ref="BA26:BA64" si="18">IF(AND(OR($C26&lt;&gt;"",$D26&lt;&gt;""),$A26=1,$AV$6= 1),IF(AND((AW26&lt;=5),(AY26&lt;=27)),"НИЗКИЙ",IF(AND(AW26&gt;=6,AW26&lt;=9,AY26&lt;=27),"ПОНИЖЕННЫЙ",IF(AND(AW26&gt;=10,AW26&lt;=12,AY26&lt;=27),"БАЗОВЫЙ",IF(AND(AW26&gt;=16,AW26&lt;=17,AY26&gt;=20,AY26&lt;=27),"ВЫСОКИЙ","ПОВЫШЕННЫЙ")))),"")</f>
        <v/>
      </c>
      <c r="BB26" s="225"/>
      <c r="BC26" s="242" t="str">
        <f t="shared" ref="BC26:BI64" si="19">IF($A26=1,BC$24,"")</f>
        <v/>
      </c>
      <c r="BD26" s="242" t="str">
        <f t="shared" si="11"/>
        <v/>
      </c>
      <c r="BE26" s="242" t="str">
        <f t="shared" si="11"/>
        <v/>
      </c>
      <c r="BF26" s="242" t="str">
        <f t="shared" si="11"/>
        <v/>
      </c>
      <c r="BG26" s="242" t="str">
        <f t="shared" si="11"/>
        <v/>
      </c>
      <c r="BH26" s="242" t="str">
        <f t="shared" si="11"/>
        <v/>
      </c>
      <c r="BI26" s="242" t="str">
        <f t="shared" si="11"/>
        <v/>
      </c>
      <c r="BJ26" s="174"/>
      <c r="BK26" s="174"/>
      <c r="BL26" s="379"/>
      <c r="BM26" s="379"/>
      <c r="BN26" s="174"/>
      <c r="BO26" s="174"/>
      <c r="BP26" s="174"/>
      <c r="BQ26" s="174"/>
      <c r="BR26" s="174"/>
      <c r="BS26" s="174"/>
      <c r="BT26" s="174"/>
      <c r="BU26" s="174"/>
      <c r="BV26" s="174"/>
      <c r="BW26" s="174"/>
      <c r="BX26" s="174"/>
      <c r="BY26" s="174"/>
      <c r="BZ26" s="174"/>
      <c r="CA26" s="174"/>
      <c r="CB26" s="174"/>
      <c r="CC26" s="174"/>
      <c r="CD26" s="174"/>
      <c r="CE26" s="174"/>
    </row>
    <row r="27" spans="1:109" ht="12.75" customHeight="1" thickBot="1" x14ac:dyDescent="0.25">
      <c r="A27" s="109">
        <f>IF('СПИСОК КЛАССА'!I27&gt;0,1,0)</f>
        <v>0</v>
      </c>
      <c r="B27" s="76">
        <v>3</v>
      </c>
      <c r="C27" s="77" t="str">
        <f>IF(NOT(ISBLANK('СПИСОК КЛАССА'!C27)),'СПИСОК КЛАССА'!C27,"")</f>
        <v/>
      </c>
      <c r="D27" s="106" t="str">
        <f>IF(NOT(ISBLANK('СПИСОК КЛАССА'!D27)),IF($A27=1,'СПИСОК КЛАССА'!D27, "УЧЕНИК НЕ ВЫПОЛНЯЛ РАБОТУ"),"")</f>
        <v/>
      </c>
      <c r="E27" s="455" t="str">
        <f>IF($C27&lt;&gt;"",'СПИСОК КЛАССА'!I27,"")</f>
        <v/>
      </c>
      <c r="F27" s="169" t="e">
        <f>IF(HLOOKUP(Ответы_учащихся!$E27,КЛЮЧИ!$C$5:$D$28,Ответы_учащихся!F$11+1)=Ввод_данных!F27,1,IF(Ввод_данных!F27="N","N",0))</f>
        <v>#N/A</v>
      </c>
      <c r="G27" s="169" t="e">
        <f>IF(HLOOKUP(Ответы_учащихся!$E27,КЛЮЧИ!$C$5:$D$28,Ответы_учащихся!G$11+1)=Ввод_данных!G27,1,IF(Ввод_данных!G27="N","N",0))</f>
        <v>#N/A</v>
      </c>
      <c r="H27" s="169" t="e">
        <f>IF(HLOOKUP(Ответы_учащихся!$E27,КЛЮЧИ!$C$5:$D$28,Ответы_учащихся!H$11+1)=Ввод_данных!H27,1,IF(Ввод_данных!H27="N","N",0))</f>
        <v>#N/A</v>
      </c>
      <c r="I27" s="156" t="e">
        <f>IF(AND($E27&lt;&gt;"",$E27&gt;0),Ввод_данных!I27,NA())</f>
        <v>#N/A</v>
      </c>
      <c r="J27" s="156" t="e">
        <f>IF(AND($E27&lt;&gt;"",$E27&gt;0),Ввод_данных!J27,NA())</f>
        <v>#N/A</v>
      </c>
      <c r="K27" s="156" t="e">
        <f>IF(AND($E27&lt;&gt;"",$E27&gt;0),Ввод_данных!K27,NA())</f>
        <v>#N/A</v>
      </c>
      <c r="L27" s="156" t="e">
        <f>IF(AND($E27&lt;&gt;"",$E27&gt;0),Ввод_данных!L27,NA())</f>
        <v>#N/A</v>
      </c>
      <c r="M27" s="156" t="e">
        <f>IF(AND($E27&lt;&gt;"",$E27&gt;0),Ввод_данных!M27,NA())</f>
        <v>#N/A</v>
      </c>
      <c r="N27" s="156" t="e">
        <f>IF(AND($E27&lt;&gt;"",$E27&gt;0),Ввод_данных!N27,NA())</f>
        <v>#N/A</v>
      </c>
      <c r="O27" s="156" t="e">
        <f>IF(HLOOKUP(Ответы_учащихся!$E27,КЛЮЧИ!$C$5:$D$28,Ответы_учащихся!O$11+1)=Ввод_данных!O27,1,IF(Ввод_данных!O27="N","N",0))</f>
        <v>#N/A</v>
      </c>
      <c r="P27" s="156" t="e">
        <f>IF(AND($E27&lt;&gt;"",$E27&gt;0),Ввод_данных!P27,NA())</f>
        <v>#N/A</v>
      </c>
      <c r="Q27" s="156" t="e">
        <f>IF(HLOOKUP(Ответы_учащихся!$E27,КЛЮЧИ!$C$5:$D$28,Ответы_учащихся!Q$11+1)=Ввод_данных!Q27,1,IF(Ввод_данных!Q27="N","N",0))</f>
        <v>#N/A</v>
      </c>
      <c r="R27" s="156" t="e">
        <f>IF(AND($E27&lt;&gt;"",$E27&gt;0),Ввод_данных!R27,NA())</f>
        <v>#N/A</v>
      </c>
      <c r="S27" s="156" t="e">
        <f>IF(AND($E27&lt;&gt;"",$E27&gt;0),Ввод_данных!S27,NA())</f>
        <v>#N/A</v>
      </c>
      <c r="T27" s="156" t="e">
        <f>IF(AND($E27&lt;&gt;"",$E27&gt;0),Ввод_данных!T27,NA())</f>
        <v>#N/A</v>
      </c>
      <c r="U27" s="156" t="e">
        <f>IF(AND($E27&lt;&gt;"",$E27&gt;0),Ввод_данных!U27,NA())</f>
        <v>#N/A</v>
      </c>
      <c r="V27" s="156" t="e">
        <f>IF(AND($E27&lt;&gt;"",$E27&gt;0),Ввод_данных!V27,NA())</f>
        <v>#N/A</v>
      </c>
      <c r="W27" s="156" t="e">
        <f>IF(AND($E27&lt;&gt;"",$E27&gt;0),Ввод_данных!W27,NA())</f>
        <v>#N/A</v>
      </c>
      <c r="X27" s="156" t="e">
        <f>IF(AND($E27&lt;&gt;"",$E27&gt;0),Ввод_данных!X27,NA())</f>
        <v>#N/A</v>
      </c>
      <c r="Y27" s="156" t="e">
        <f>IF(AND($E27&lt;&gt;"",$E27&gt;0),Ввод_данных!Y27,NA())</f>
        <v>#N/A</v>
      </c>
      <c r="Z27" s="156" t="e">
        <f>IF(AND($E27&lt;&gt;"",$E27&gt;0),Ввод_данных!Z27,NA())</f>
        <v>#N/A</v>
      </c>
      <c r="AA27" s="156" t="e">
        <f>IF(AND($E27&lt;&gt;"",$E27&gt;0),Ввод_данных!AA27,NA())</f>
        <v>#N/A</v>
      </c>
      <c r="AB27" s="156" t="e">
        <f>IF(AND($E27&lt;&gt;"",$E27&gt;0),Ввод_данных!AB27,NA())</f>
        <v>#N/A</v>
      </c>
      <c r="AC27" s="156"/>
      <c r="AD27" s="156"/>
      <c r="AE27" s="156"/>
      <c r="AF27" s="156"/>
      <c r="AG27" s="78"/>
      <c r="AH27" s="78"/>
      <c r="AI27" s="78"/>
      <c r="AJ27" s="78"/>
      <c r="AK27" s="78"/>
      <c r="AL27" s="78"/>
      <c r="AM27" s="78"/>
      <c r="AN27" s="78"/>
      <c r="AO27" s="78"/>
      <c r="AP27" s="78"/>
      <c r="AQ27" s="78"/>
      <c r="AR27" s="78"/>
      <c r="AS27" s="78"/>
      <c r="AT27" s="124"/>
      <c r="AU27" s="126" t="str">
        <f t="shared" ca="1" si="12"/>
        <v/>
      </c>
      <c r="AV27" s="105" t="str">
        <f t="shared" si="13"/>
        <v/>
      </c>
      <c r="AW27" s="283" t="str">
        <f t="shared" si="14"/>
        <v/>
      </c>
      <c r="AX27" s="284" t="str">
        <f t="shared" si="15"/>
        <v/>
      </c>
      <c r="AY27" s="283" t="str">
        <f t="shared" si="16"/>
        <v/>
      </c>
      <c r="AZ27" s="284" t="str">
        <f t="shared" si="17"/>
        <v/>
      </c>
      <c r="BA27" s="285" t="str">
        <f t="shared" si="18"/>
        <v/>
      </c>
      <c r="BB27" s="225"/>
      <c r="BC27" s="242" t="str">
        <f t="shared" si="19"/>
        <v/>
      </c>
      <c r="BD27" s="242" t="str">
        <f t="shared" si="11"/>
        <v/>
      </c>
      <c r="BE27" s="242" t="str">
        <f t="shared" si="11"/>
        <v/>
      </c>
      <c r="BF27" s="242" t="str">
        <f t="shared" si="11"/>
        <v/>
      </c>
      <c r="BG27" s="242" t="str">
        <f t="shared" si="11"/>
        <v/>
      </c>
      <c r="BH27" s="242" t="str">
        <f t="shared" si="11"/>
        <v/>
      </c>
      <c r="BI27" s="242" t="str">
        <f t="shared" si="11"/>
        <v/>
      </c>
      <c r="BJ27" s="174"/>
      <c r="BK27" s="174"/>
      <c r="BL27" s="379"/>
      <c r="BM27" s="379"/>
      <c r="BN27" s="174"/>
      <c r="BO27" s="174"/>
      <c r="BP27" s="174"/>
      <c r="BQ27" s="174"/>
      <c r="BR27" s="174"/>
      <c r="BS27" s="174"/>
      <c r="BT27" s="174"/>
      <c r="BU27" s="174"/>
      <c r="BV27" s="174"/>
      <c r="BW27" s="174"/>
      <c r="BX27" s="174"/>
      <c r="BY27" s="174"/>
      <c r="BZ27" s="174"/>
      <c r="CA27" s="174"/>
      <c r="CB27" s="174"/>
      <c r="CC27" s="174"/>
      <c r="CD27" s="174"/>
      <c r="CE27" s="174"/>
    </row>
    <row r="28" spans="1:109" ht="12.75" customHeight="1" thickBot="1" x14ac:dyDescent="0.25">
      <c r="A28" s="109">
        <f>IF('СПИСОК КЛАССА'!I28&gt;0,1,0)</f>
        <v>0</v>
      </c>
      <c r="B28" s="76">
        <v>4</v>
      </c>
      <c r="C28" s="77" t="str">
        <f>IF(NOT(ISBLANK('СПИСОК КЛАССА'!C28)),'СПИСОК КЛАССА'!C28,"")</f>
        <v/>
      </c>
      <c r="D28" s="106" t="str">
        <f>IF(NOT(ISBLANK('СПИСОК КЛАССА'!D28)),IF($A28=1,'СПИСОК КЛАССА'!D28, "УЧЕНИК НЕ ВЫПОЛНЯЛ РАБОТУ"),"")</f>
        <v/>
      </c>
      <c r="E28" s="455" t="str">
        <f>IF($C28&lt;&gt;"",'СПИСОК КЛАССА'!I28,"")</f>
        <v/>
      </c>
      <c r="F28" s="169" t="e">
        <f>IF(HLOOKUP(Ответы_учащихся!$E28,КЛЮЧИ!$C$5:$D$28,Ответы_учащихся!F$11+1)=Ввод_данных!F28,1,IF(Ввод_данных!F28="N","N",0))</f>
        <v>#N/A</v>
      </c>
      <c r="G28" s="169" t="e">
        <f>IF(HLOOKUP(Ответы_учащихся!$E28,КЛЮЧИ!$C$5:$D$28,Ответы_учащихся!G$11+1)=Ввод_данных!G28,1,IF(Ввод_данных!G28="N","N",0))</f>
        <v>#N/A</v>
      </c>
      <c r="H28" s="169" t="e">
        <f>IF(HLOOKUP(Ответы_учащихся!$E28,КЛЮЧИ!$C$5:$D$28,Ответы_учащихся!H$11+1)=Ввод_данных!H28,1,IF(Ввод_данных!H28="N","N",0))</f>
        <v>#N/A</v>
      </c>
      <c r="I28" s="156" t="e">
        <f>IF(AND($E28&lt;&gt;"",$E28&gt;0),Ввод_данных!I28,NA())</f>
        <v>#N/A</v>
      </c>
      <c r="J28" s="156" t="e">
        <f>IF(AND($E28&lt;&gt;"",$E28&gt;0),Ввод_данных!J28,NA())</f>
        <v>#N/A</v>
      </c>
      <c r="K28" s="156" t="e">
        <f>IF(AND($E28&lt;&gt;"",$E28&gt;0),Ввод_данных!K28,NA())</f>
        <v>#N/A</v>
      </c>
      <c r="L28" s="156" t="e">
        <f>IF(AND($E28&lt;&gt;"",$E28&gt;0),Ввод_данных!L28,NA())</f>
        <v>#N/A</v>
      </c>
      <c r="M28" s="156" t="e">
        <f>IF(AND($E28&lt;&gt;"",$E28&gt;0),Ввод_данных!M28,NA())</f>
        <v>#N/A</v>
      </c>
      <c r="N28" s="156" t="e">
        <f>IF(AND($E28&lt;&gt;"",$E28&gt;0),Ввод_данных!N28,NA())</f>
        <v>#N/A</v>
      </c>
      <c r="O28" s="156" t="e">
        <f>IF(HLOOKUP(Ответы_учащихся!$E28,КЛЮЧИ!$C$5:$D$28,Ответы_учащихся!O$11+1)=Ввод_данных!O28,1,IF(Ввод_данных!O28="N","N",0))</f>
        <v>#N/A</v>
      </c>
      <c r="P28" s="156" t="e">
        <f>IF(AND($E28&lt;&gt;"",$E28&gt;0),Ввод_данных!P28,NA())</f>
        <v>#N/A</v>
      </c>
      <c r="Q28" s="156" t="e">
        <f>IF(HLOOKUP(Ответы_учащихся!$E28,КЛЮЧИ!$C$5:$D$28,Ответы_учащихся!Q$11+1)=Ввод_данных!Q28,1,IF(Ввод_данных!Q28="N","N",0))</f>
        <v>#N/A</v>
      </c>
      <c r="R28" s="156" t="e">
        <f>IF(AND($E28&lt;&gt;"",$E28&gt;0),Ввод_данных!R28,NA())</f>
        <v>#N/A</v>
      </c>
      <c r="S28" s="156" t="e">
        <f>IF(AND($E28&lt;&gt;"",$E28&gt;0),Ввод_данных!S28,NA())</f>
        <v>#N/A</v>
      </c>
      <c r="T28" s="156" t="e">
        <f>IF(AND($E28&lt;&gt;"",$E28&gt;0),Ввод_данных!T28,NA())</f>
        <v>#N/A</v>
      </c>
      <c r="U28" s="156" t="e">
        <f>IF(AND($E28&lt;&gt;"",$E28&gt;0),Ввод_данных!U28,NA())</f>
        <v>#N/A</v>
      </c>
      <c r="V28" s="156" t="e">
        <f>IF(AND($E28&lt;&gt;"",$E28&gt;0),Ввод_данных!V28,NA())</f>
        <v>#N/A</v>
      </c>
      <c r="W28" s="156" t="e">
        <f>IF(AND($E28&lt;&gt;"",$E28&gt;0),Ввод_данных!W28,NA())</f>
        <v>#N/A</v>
      </c>
      <c r="X28" s="156" t="e">
        <f>IF(AND($E28&lt;&gt;"",$E28&gt;0),Ввод_данных!X28,NA())</f>
        <v>#N/A</v>
      </c>
      <c r="Y28" s="156" t="e">
        <f>IF(AND($E28&lt;&gt;"",$E28&gt;0),Ввод_данных!Y28,NA())</f>
        <v>#N/A</v>
      </c>
      <c r="Z28" s="156" t="e">
        <f>IF(AND($E28&lt;&gt;"",$E28&gt;0),Ввод_данных!Z28,NA())</f>
        <v>#N/A</v>
      </c>
      <c r="AA28" s="156" t="e">
        <f>IF(AND($E28&lt;&gt;"",$E28&gt;0),Ввод_данных!AA28,NA())</f>
        <v>#N/A</v>
      </c>
      <c r="AB28" s="156" t="e">
        <f>IF(AND($E28&lt;&gt;"",$E28&gt;0),Ввод_данных!AB28,NA())</f>
        <v>#N/A</v>
      </c>
      <c r="AC28" s="156"/>
      <c r="AD28" s="156"/>
      <c r="AE28" s="156"/>
      <c r="AF28" s="156"/>
      <c r="AG28" s="78"/>
      <c r="AH28" s="78"/>
      <c r="AI28" s="78"/>
      <c r="AJ28" s="78"/>
      <c r="AK28" s="78"/>
      <c r="AL28" s="78"/>
      <c r="AM28" s="78"/>
      <c r="AN28" s="78"/>
      <c r="AO28" s="78"/>
      <c r="AP28" s="78"/>
      <c r="AQ28" s="78"/>
      <c r="AR28" s="78"/>
      <c r="AS28" s="78"/>
      <c r="AT28" s="124"/>
      <c r="AU28" s="126" t="str">
        <f t="shared" ca="1" si="12"/>
        <v/>
      </c>
      <c r="AV28" s="105" t="str">
        <f t="shared" si="13"/>
        <v/>
      </c>
      <c r="AW28" s="283" t="str">
        <f t="shared" si="14"/>
        <v/>
      </c>
      <c r="AX28" s="284" t="str">
        <f t="shared" si="15"/>
        <v/>
      </c>
      <c r="AY28" s="283" t="str">
        <f t="shared" si="16"/>
        <v/>
      </c>
      <c r="AZ28" s="284" t="str">
        <f t="shared" si="17"/>
        <v/>
      </c>
      <c r="BA28" s="285" t="str">
        <f t="shared" si="18"/>
        <v/>
      </c>
      <c r="BB28" s="225"/>
      <c r="BC28" s="242" t="str">
        <f t="shared" si="19"/>
        <v/>
      </c>
      <c r="BD28" s="242" t="str">
        <f t="shared" si="11"/>
        <v/>
      </c>
      <c r="BE28" s="242" t="str">
        <f t="shared" si="11"/>
        <v/>
      </c>
      <c r="BF28" s="242" t="str">
        <f t="shared" si="11"/>
        <v/>
      </c>
      <c r="BG28" s="242" t="str">
        <f t="shared" si="11"/>
        <v/>
      </c>
      <c r="BH28" s="242" t="str">
        <f t="shared" si="11"/>
        <v/>
      </c>
      <c r="BI28" s="242" t="str">
        <f t="shared" si="11"/>
        <v/>
      </c>
      <c r="BJ28" s="174"/>
      <c r="BK28" s="174"/>
      <c r="BL28" s="379"/>
      <c r="BM28" s="379"/>
      <c r="BN28" s="174"/>
      <c r="BO28" s="174"/>
      <c r="BP28" s="174"/>
      <c r="BQ28" s="174"/>
      <c r="BR28" s="174"/>
      <c r="BS28" s="174"/>
      <c r="BT28" s="174"/>
      <c r="BU28" s="174"/>
      <c r="BV28" s="174"/>
      <c r="BW28" s="174"/>
      <c r="BX28" s="174"/>
      <c r="BY28" s="174"/>
      <c r="BZ28" s="174"/>
      <c r="CA28" s="174"/>
      <c r="CB28" s="174"/>
      <c r="CC28" s="174"/>
      <c r="CD28" s="174"/>
      <c r="CE28" s="174"/>
    </row>
    <row r="29" spans="1:109" ht="12.75" customHeight="1" thickBot="1" x14ac:dyDescent="0.25">
      <c r="A29" s="109">
        <f>IF('СПИСОК КЛАССА'!I29&gt;0,1,0)</f>
        <v>0</v>
      </c>
      <c r="B29" s="76">
        <v>5</v>
      </c>
      <c r="C29" s="77" t="str">
        <f>IF(NOT(ISBLANK('СПИСОК КЛАССА'!C29)),'СПИСОК КЛАССА'!C29,"")</f>
        <v/>
      </c>
      <c r="D29" s="106" t="str">
        <f>IF(NOT(ISBLANK('СПИСОК КЛАССА'!D29)),IF($A29=1,'СПИСОК КЛАССА'!D29, "УЧЕНИК НЕ ВЫПОЛНЯЛ РАБОТУ"),"")</f>
        <v/>
      </c>
      <c r="E29" s="455" t="str">
        <f>IF($C29&lt;&gt;"",'СПИСОК КЛАССА'!I29,"")</f>
        <v/>
      </c>
      <c r="F29" s="169" t="e">
        <f>IF(HLOOKUP(Ответы_учащихся!$E29,КЛЮЧИ!$C$5:$D$28,Ответы_учащихся!F$11+1)=Ввод_данных!F29,1,IF(Ввод_данных!F29="N","N",0))</f>
        <v>#N/A</v>
      </c>
      <c r="G29" s="169" t="e">
        <f>IF(HLOOKUP(Ответы_учащихся!$E29,КЛЮЧИ!$C$5:$D$28,Ответы_учащихся!G$11+1)=Ввод_данных!G29,1,IF(Ввод_данных!G29="N","N",0))</f>
        <v>#N/A</v>
      </c>
      <c r="H29" s="169" t="e">
        <f>IF(HLOOKUP(Ответы_учащихся!$E29,КЛЮЧИ!$C$5:$D$28,Ответы_учащихся!H$11+1)=Ввод_данных!H29,1,IF(Ввод_данных!H29="N","N",0))</f>
        <v>#N/A</v>
      </c>
      <c r="I29" s="156" t="e">
        <f>IF(AND($E29&lt;&gt;"",$E29&gt;0),Ввод_данных!I29,NA())</f>
        <v>#N/A</v>
      </c>
      <c r="J29" s="156" t="e">
        <f>IF(AND($E29&lt;&gt;"",$E29&gt;0),Ввод_данных!J29,NA())</f>
        <v>#N/A</v>
      </c>
      <c r="K29" s="156" t="e">
        <f>IF(AND($E29&lt;&gt;"",$E29&gt;0),Ввод_данных!K29,NA())</f>
        <v>#N/A</v>
      </c>
      <c r="L29" s="156" t="e">
        <f>IF(AND($E29&lt;&gt;"",$E29&gt;0),Ввод_данных!L29,NA())</f>
        <v>#N/A</v>
      </c>
      <c r="M29" s="156" t="e">
        <f>IF(AND($E29&lt;&gt;"",$E29&gt;0),Ввод_данных!M29,NA())</f>
        <v>#N/A</v>
      </c>
      <c r="N29" s="156" t="e">
        <f>IF(AND($E29&lt;&gt;"",$E29&gt;0),Ввод_данных!N29,NA())</f>
        <v>#N/A</v>
      </c>
      <c r="O29" s="156" t="e">
        <f>IF(HLOOKUP(Ответы_учащихся!$E29,КЛЮЧИ!$C$5:$D$28,Ответы_учащихся!O$11+1)=Ввод_данных!O29,1,IF(Ввод_данных!O29="N","N",0))</f>
        <v>#N/A</v>
      </c>
      <c r="P29" s="156" t="e">
        <f>IF(AND($E29&lt;&gt;"",$E29&gt;0),Ввод_данных!P29,NA())</f>
        <v>#N/A</v>
      </c>
      <c r="Q29" s="156" t="e">
        <f>IF(HLOOKUP(Ответы_учащихся!$E29,КЛЮЧИ!$C$5:$D$28,Ответы_учащихся!Q$11+1)=Ввод_данных!Q29,1,IF(Ввод_данных!Q29="N","N",0))</f>
        <v>#N/A</v>
      </c>
      <c r="R29" s="156" t="e">
        <f>IF(AND($E29&lt;&gt;"",$E29&gt;0),Ввод_данных!R29,NA())</f>
        <v>#N/A</v>
      </c>
      <c r="S29" s="156" t="e">
        <f>IF(AND($E29&lt;&gt;"",$E29&gt;0),Ввод_данных!S29,NA())</f>
        <v>#N/A</v>
      </c>
      <c r="T29" s="156" t="e">
        <f>IF(AND($E29&lt;&gt;"",$E29&gt;0),Ввод_данных!T29,NA())</f>
        <v>#N/A</v>
      </c>
      <c r="U29" s="156" t="e">
        <f>IF(AND($E29&lt;&gt;"",$E29&gt;0),Ввод_данных!U29,NA())</f>
        <v>#N/A</v>
      </c>
      <c r="V29" s="156" t="e">
        <f>IF(AND($E29&lt;&gt;"",$E29&gt;0),Ввод_данных!V29,NA())</f>
        <v>#N/A</v>
      </c>
      <c r="W29" s="156" t="e">
        <f>IF(AND($E29&lt;&gt;"",$E29&gt;0),Ввод_данных!W29,NA())</f>
        <v>#N/A</v>
      </c>
      <c r="X29" s="156" t="e">
        <f>IF(AND($E29&lt;&gt;"",$E29&gt;0),Ввод_данных!X29,NA())</f>
        <v>#N/A</v>
      </c>
      <c r="Y29" s="156" t="e">
        <f>IF(AND($E29&lt;&gt;"",$E29&gt;0),Ввод_данных!Y29,NA())</f>
        <v>#N/A</v>
      </c>
      <c r="Z29" s="156" t="e">
        <f>IF(AND($E29&lt;&gt;"",$E29&gt;0),Ввод_данных!Z29,NA())</f>
        <v>#N/A</v>
      </c>
      <c r="AA29" s="156" t="e">
        <f>IF(AND($E29&lt;&gt;"",$E29&gt;0),Ввод_данных!AA29,NA())</f>
        <v>#N/A</v>
      </c>
      <c r="AB29" s="156" t="e">
        <f>IF(AND($E29&lt;&gt;"",$E29&gt;0),Ввод_данных!AB29,NA())</f>
        <v>#N/A</v>
      </c>
      <c r="AC29" s="156"/>
      <c r="AD29" s="156"/>
      <c r="AE29" s="156"/>
      <c r="AF29" s="156"/>
      <c r="AG29" s="78"/>
      <c r="AH29" s="78"/>
      <c r="AI29" s="78"/>
      <c r="AJ29" s="78"/>
      <c r="AK29" s="78"/>
      <c r="AL29" s="78"/>
      <c r="AM29" s="78"/>
      <c r="AN29" s="78"/>
      <c r="AO29" s="78"/>
      <c r="AP29" s="78"/>
      <c r="AQ29" s="78"/>
      <c r="AR29" s="78"/>
      <c r="AS29" s="78"/>
      <c r="AT29" s="124"/>
      <c r="AU29" s="126" t="str">
        <f t="shared" ca="1" si="12"/>
        <v/>
      </c>
      <c r="AV29" s="105" t="str">
        <f t="shared" si="13"/>
        <v/>
      </c>
      <c r="AW29" s="283" t="str">
        <f t="shared" si="14"/>
        <v/>
      </c>
      <c r="AX29" s="284" t="str">
        <f t="shared" si="15"/>
        <v/>
      </c>
      <c r="AY29" s="283" t="str">
        <f t="shared" si="16"/>
        <v/>
      </c>
      <c r="AZ29" s="284" t="str">
        <f t="shared" si="17"/>
        <v/>
      </c>
      <c r="BA29" s="285" t="str">
        <f t="shared" si="18"/>
        <v/>
      </c>
      <c r="BB29" s="225"/>
      <c r="BC29" s="242" t="str">
        <f t="shared" si="19"/>
        <v/>
      </c>
      <c r="BD29" s="242" t="str">
        <f t="shared" si="11"/>
        <v/>
      </c>
      <c r="BE29" s="242" t="str">
        <f t="shared" si="11"/>
        <v/>
      </c>
      <c r="BF29" s="242" t="str">
        <f t="shared" si="11"/>
        <v/>
      </c>
      <c r="BG29" s="242" t="str">
        <f t="shared" si="11"/>
        <v/>
      </c>
      <c r="BH29" s="242" t="str">
        <f t="shared" si="11"/>
        <v/>
      </c>
      <c r="BI29" s="242" t="str">
        <f t="shared" si="11"/>
        <v/>
      </c>
      <c r="BJ29" s="174"/>
      <c r="BK29" s="174"/>
      <c r="BL29" s="379"/>
      <c r="BM29" s="379"/>
      <c r="BN29" s="174"/>
      <c r="BO29" s="174"/>
      <c r="BP29" s="174"/>
      <c r="BQ29" s="174"/>
      <c r="BR29" s="174"/>
      <c r="BS29" s="174"/>
      <c r="BT29" s="174"/>
      <c r="BU29" s="174"/>
      <c r="BV29" s="174"/>
      <c r="BW29" s="174"/>
      <c r="BX29" s="174"/>
      <c r="BY29" s="174"/>
      <c r="BZ29" s="174"/>
      <c r="CA29" s="174"/>
      <c r="CB29" s="174"/>
      <c r="CC29" s="174"/>
      <c r="CD29" s="174"/>
      <c r="CE29" s="174"/>
    </row>
    <row r="30" spans="1:109" ht="12.75" customHeight="1" thickBot="1" x14ac:dyDescent="0.25">
      <c r="A30" s="109">
        <f>IF('СПИСОК КЛАССА'!I30&gt;0,1,0)</f>
        <v>0</v>
      </c>
      <c r="B30" s="76">
        <v>6</v>
      </c>
      <c r="C30" s="77" t="str">
        <f>IF(NOT(ISBLANK('СПИСОК КЛАССА'!C30)),'СПИСОК КЛАССА'!C30,"")</f>
        <v/>
      </c>
      <c r="D30" s="106" t="str">
        <f>IF(NOT(ISBLANK('СПИСОК КЛАССА'!D30)),IF($A30=1,'СПИСОК КЛАССА'!D30, "УЧЕНИК НЕ ВЫПОЛНЯЛ РАБОТУ"),"")</f>
        <v/>
      </c>
      <c r="E30" s="455" t="str">
        <f>IF($C30&lt;&gt;"",'СПИСОК КЛАССА'!I30,"")</f>
        <v/>
      </c>
      <c r="F30" s="169" t="e">
        <f>IF(HLOOKUP(Ответы_учащихся!$E30,КЛЮЧИ!$C$5:$D$28,Ответы_учащихся!F$11+1)=Ввод_данных!F30,1,IF(Ввод_данных!F30="N","N",0))</f>
        <v>#N/A</v>
      </c>
      <c r="G30" s="169" t="e">
        <f>IF(HLOOKUP(Ответы_учащихся!$E30,КЛЮЧИ!$C$5:$D$28,Ответы_учащихся!G$11+1)=Ввод_данных!G30,1,IF(Ввод_данных!G30="N","N",0))</f>
        <v>#N/A</v>
      </c>
      <c r="H30" s="169" t="e">
        <f>IF(HLOOKUP(Ответы_учащихся!$E30,КЛЮЧИ!$C$5:$D$28,Ответы_учащихся!H$11+1)=Ввод_данных!H30,1,IF(Ввод_данных!H30="N","N",0))</f>
        <v>#N/A</v>
      </c>
      <c r="I30" s="156" t="e">
        <f>IF(AND($E30&lt;&gt;"",$E30&gt;0),Ввод_данных!I30,NA())</f>
        <v>#N/A</v>
      </c>
      <c r="J30" s="156" t="e">
        <f>IF(AND($E30&lt;&gt;"",$E30&gt;0),Ввод_данных!J30,NA())</f>
        <v>#N/A</v>
      </c>
      <c r="K30" s="156" t="e">
        <f>IF(AND($E30&lt;&gt;"",$E30&gt;0),Ввод_данных!K30,NA())</f>
        <v>#N/A</v>
      </c>
      <c r="L30" s="156" t="e">
        <f>IF(AND($E30&lt;&gt;"",$E30&gt;0),Ввод_данных!L30,NA())</f>
        <v>#N/A</v>
      </c>
      <c r="M30" s="156" t="e">
        <f>IF(AND($E30&lt;&gt;"",$E30&gt;0),Ввод_данных!M30,NA())</f>
        <v>#N/A</v>
      </c>
      <c r="N30" s="156" t="e">
        <f>IF(AND($E30&lt;&gt;"",$E30&gt;0),Ввод_данных!N30,NA())</f>
        <v>#N/A</v>
      </c>
      <c r="O30" s="156" t="e">
        <f>IF(HLOOKUP(Ответы_учащихся!$E30,КЛЮЧИ!$C$5:$D$28,Ответы_учащихся!O$11+1)=Ввод_данных!O30,1,IF(Ввод_данных!O30="N","N",0))</f>
        <v>#N/A</v>
      </c>
      <c r="P30" s="156" t="e">
        <f>IF(AND($E30&lt;&gt;"",$E30&gt;0),Ввод_данных!P30,NA())</f>
        <v>#N/A</v>
      </c>
      <c r="Q30" s="156" t="e">
        <f>IF(HLOOKUP(Ответы_учащихся!$E30,КЛЮЧИ!$C$5:$D$28,Ответы_учащихся!Q$11+1)=Ввод_данных!Q30,1,IF(Ввод_данных!Q30="N","N",0))</f>
        <v>#N/A</v>
      </c>
      <c r="R30" s="156" t="e">
        <f>IF(AND($E30&lt;&gt;"",$E30&gt;0),Ввод_данных!R30,NA())</f>
        <v>#N/A</v>
      </c>
      <c r="S30" s="156" t="e">
        <f>IF(AND($E30&lt;&gt;"",$E30&gt;0),Ввод_данных!S30,NA())</f>
        <v>#N/A</v>
      </c>
      <c r="T30" s="156" t="e">
        <f>IF(AND($E30&lt;&gt;"",$E30&gt;0),Ввод_данных!T30,NA())</f>
        <v>#N/A</v>
      </c>
      <c r="U30" s="156" t="e">
        <f>IF(AND($E30&lt;&gt;"",$E30&gt;0),Ввод_данных!U30,NA())</f>
        <v>#N/A</v>
      </c>
      <c r="V30" s="156" t="e">
        <f>IF(AND($E30&lt;&gt;"",$E30&gt;0),Ввод_данных!V30,NA())</f>
        <v>#N/A</v>
      </c>
      <c r="W30" s="156" t="e">
        <f>IF(AND($E30&lt;&gt;"",$E30&gt;0),Ввод_данных!W30,NA())</f>
        <v>#N/A</v>
      </c>
      <c r="X30" s="156" t="e">
        <f>IF(AND($E30&lt;&gt;"",$E30&gt;0),Ввод_данных!X30,NA())</f>
        <v>#N/A</v>
      </c>
      <c r="Y30" s="156" t="e">
        <f>IF(AND($E30&lt;&gt;"",$E30&gt;0),Ввод_данных!Y30,NA())</f>
        <v>#N/A</v>
      </c>
      <c r="Z30" s="156" t="e">
        <f>IF(AND($E30&lt;&gt;"",$E30&gt;0),Ввод_данных!Z30,NA())</f>
        <v>#N/A</v>
      </c>
      <c r="AA30" s="156" t="e">
        <f>IF(AND($E30&lt;&gt;"",$E30&gt;0),Ввод_данных!AA30,NA())</f>
        <v>#N/A</v>
      </c>
      <c r="AB30" s="156" t="e">
        <f>IF(AND($E30&lt;&gt;"",$E30&gt;0),Ввод_данных!AB30,NA())</f>
        <v>#N/A</v>
      </c>
      <c r="AC30" s="156"/>
      <c r="AD30" s="156"/>
      <c r="AE30" s="156"/>
      <c r="AF30" s="156"/>
      <c r="AG30" s="78"/>
      <c r="AH30" s="78"/>
      <c r="AI30" s="78"/>
      <c r="AJ30" s="78"/>
      <c r="AK30" s="78"/>
      <c r="AL30" s="78"/>
      <c r="AM30" s="78"/>
      <c r="AN30" s="78"/>
      <c r="AO30" s="78"/>
      <c r="AP30" s="78"/>
      <c r="AQ30" s="78"/>
      <c r="AR30" s="78"/>
      <c r="AS30" s="78"/>
      <c r="AT30" s="124"/>
      <c r="AU30" s="126" t="str">
        <f t="shared" ca="1" si="12"/>
        <v/>
      </c>
      <c r="AV30" s="105" t="str">
        <f t="shared" si="13"/>
        <v/>
      </c>
      <c r="AW30" s="283" t="str">
        <f t="shared" si="14"/>
        <v/>
      </c>
      <c r="AX30" s="284" t="str">
        <f t="shared" si="15"/>
        <v/>
      </c>
      <c r="AY30" s="283" t="str">
        <f t="shared" si="16"/>
        <v/>
      </c>
      <c r="AZ30" s="284" t="str">
        <f t="shared" si="17"/>
        <v/>
      </c>
      <c r="BA30" s="285" t="str">
        <f t="shared" si="18"/>
        <v/>
      </c>
      <c r="BB30" s="225"/>
      <c r="BC30" s="242" t="str">
        <f t="shared" si="19"/>
        <v/>
      </c>
      <c r="BD30" s="242" t="str">
        <f t="shared" si="11"/>
        <v/>
      </c>
      <c r="BE30" s="242" t="str">
        <f t="shared" si="11"/>
        <v/>
      </c>
      <c r="BF30" s="242" t="str">
        <f t="shared" si="11"/>
        <v/>
      </c>
      <c r="BG30" s="242" t="str">
        <f t="shared" si="11"/>
        <v/>
      </c>
      <c r="BH30" s="242" t="str">
        <f t="shared" si="11"/>
        <v/>
      </c>
      <c r="BI30" s="242" t="str">
        <f t="shared" si="11"/>
        <v/>
      </c>
      <c r="BJ30" s="174"/>
      <c r="BK30" s="174"/>
      <c r="BL30" s="379"/>
      <c r="BM30" s="379"/>
      <c r="BN30" s="174"/>
      <c r="BO30" s="174"/>
      <c r="BP30" s="174"/>
      <c r="BQ30" s="174"/>
      <c r="BR30" s="174"/>
      <c r="BS30" s="174"/>
      <c r="BT30" s="174"/>
      <c r="BU30" s="174"/>
      <c r="BV30" s="174"/>
      <c r="BW30" s="174"/>
      <c r="BX30" s="174"/>
      <c r="BY30" s="174"/>
      <c r="BZ30" s="174"/>
      <c r="CA30" s="174"/>
      <c r="CB30" s="174"/>
      <c r="CC30" s="174"/>
      <c r="CD30" s="174"/>
      <c r="CE30" s="174"/>
    </row>
    <row r="31" spans="1:109" ht="12.75" customHeight="1" thickBot="1" x14ac:dyDescent="0.25">
      <c r="A31" s="109">
        <f>IF('СПИСОК КЛАССА'!I31&gt;0,1,0)</f>
        <v>0</v>
      </c>
      <c r="B31" s="76">
        <v>7</v>
      </c>
      <c r="C31" s="77" t="str">
        <f>IF(NOT(ISBLANK('СПИСОК КЛАССА'!C31)),'СПИСОК КЛАССА'!C31,"")</f>
        <v/>
      </c>
      <c r="D31" s="106" t="str">
        <f>IF(NOT(ISBLANK('СПИСОК КЛАССА'!D31)),IF($A31=1,'СПИСОК КЛАССА'!D31, "УЧЕНИК НЕ ВЫПОЛНЯЛ РАБОТУ"),"")</f>
        <v/>
      </c>
      <c r="E31" s="455" t="str">
        <f>IF($C31&lt;&gt;"",'СПИСОК КЛАССА'!I31,"")</f>
        <v/>
      </c>
      <c r="F31" s="169" t="e">
        <f>IF(HLOOKUP(Ответы_учащихся!$E31,КЛЮЧИ!$C$5:$D$28,Ответы_учащихся!F$11+1)=Ввод_данных!F31,1,IF(Ввод_данных!F31="N","N",0))</f>
        <v>#N/A</v>
      </c>
      <c r="G31" s="169" t="e">
        <f>IF(HLOOKUP(Ответы_учащихся!$E31,КЛЮЧИ!$C$5:$D$28,Ответы_учащихся!G$11+1)=Ввод_данных!G31,1,IF(Ввод_данных!G31="N","N",0))</f>
        <v>#N/A</v>
      </c>
      <c r="H31" s="169" t="e">
        <f>IF(HLOOKUP(Ответы_учащихся!$E31,КЛЮЧИ!$C$5:$D$28,Ответы_учащихся!H$11+1)=Ввод_данных!H31,1,IF(Ввод_данных!H31="N","N",0))</f>
        <v>#N/A</v>
      </c>
      <c r="I31" s="156" t="e">
        <f>IF(AND($E31&lt;&gt;"",$E31&gt;0),Ввод_данных!I31,NA())</f>
        <v>#N/A</v>
      </c>
      <c r="J31" s="156" t="e">
        <f>IF(AND($E31&lt;&gt;"",$E31&gt;0),Ввод_данных!J31,NA())</f>
        <v>#N/A</v>
      </c>
      <c r="K31" s="156" t="e">
        <f>IF(AND($E31&lt;&gt;"",$E31&gt;0),Ввод_данных!K31,NA())</f>
        <v>#N/A</v>
      </c>
      <c r="L31" s="156" t="e">
        <f>IF(AND($E31&lt;&gt;"",$E31&gt;0),Ввод_данных!L31,NA())</f>
        <v>#N/A</v>
      </c>
      <c r="M31" s="156" t="e">
        <f>IF(AND($E31&lt;&gt;"",$E31&gt;0),Ввод_данных!M31,NA())</f>
        <v>#N/A</v>
      </c>
      <c r="N31" s="156" t="e">
        <f>IF(AND($E31&lt;&gt;"",$E31&gt;0),Ввод_данных!N31,NA())</f>
        <v>#N/A</v>
      </c>
      <c r="O31" s="156" t="e">
        <f>IF(HLOOKUP(Ответы_учащихся!$E31,КЛЮЧИ!$C$5:$D$28,Ответы_учащихся!O$11+1)=Ввод_данных!O31,1,IF(Ввод_данных!O31="N","N",0))</f>
        <v>#N/A</v>
      </c>
      <c r="P31" s="156" t="e">
        <f>IF(AND($E31&lt;&gt;"",$E31&gt;0),Ввод_данных!P31,NA())</f>
        <v>#N/A</v>
      </c>
      <c r="Q31" s="156" t="e">
        <f>IF(HLOOKUP(Ответы_учащихся!$E31,КЛЮЧИ!$C$5:$D$28,Ответы_учащихся!Q$11+1)=Ввод_данных!Q31,1,IF(Ввод_данных!Q31="N","N",0))</f>
        <v>#N/A</v>
      </c>
      <c r="R31" s="156" t="e">
        <f>IF(AND($E31&lt;&gt;"",$E31&gt;0),Ввод_данных!R31,NA())</f>
        <v>#N/A</v>
      </c>
      <c r="S31" s="156" t="e">
        <f>IF(AND($E31&lt;&gt;"",$E31&gt;0),Ввод_данных!S31,NA())</f>
        <v>#N/A</v>
      </c>
      <c r="T31" s="156" t="e">
        <f>IF(AND($E31&lt;&gt;"",$E31&gt;0),Ввод_данных!T31,NA())</f>
        <v>#N/A</v>
      </c>
      <c r="U31" s="156" t="e">
        <f>IF(AND($E31&lt;&gt;"",$E31&gt;0),Ввод_данных!U31,NA())</f>
        <v>#N/A</v>
      </c>
      <c r="V31" s="156" t="e">
        <f>IF(AND($E31&lt;&gt;"",$E31&gt;0),Ввод_данных!V31,NA())</f>
        <v>#N/A</v>
      </c>
      <c r="W31" s="156" t="e">
        <f>IF(AND($E31&lt;&gt;"",$E31&gt;0),Ввод_данных!W31,NA())</f>
        <v>#N/A</v>
      </c>
      <c r="X31" s="156" t="e">
        <f>IF(AND($E31&lt;&gt;"",$E31&gt;0),Ввод_данных!X31,NA())</f>
        <v>#N/A</v>
      </c>
      <c r="Y31" s="156" t="e">
        <f>IF(AND($E31&lt;&gt;"",$E31&gt;0),Ввод_данных!Y31,NA())</f>
        <v>#N/A</v>
      </c>
      <c r="Z31" s="156" t="e">
        <f>IF(AND($E31&lt;&gt;"",$E31&gt;0),Ввод_данных!Z31,NA())</f>
        <v>#N/A</v>
      </c>
      <c r="AA31" s="156" t="e">
        <f>IF(AND($E31&lt;&gt;"",$E31&gt;0),Ввод_данных!AA31,NA())</f>
        <v>#N/A</v>
      </c>
      <c r="AB31" s="156" t="e">
        <f>IF(AND($E31&lt;&gt;"",$E31&gt;0),Ввод_данных!AB31,NA())</f>
        <v>#N/A</v>
      </c>
      <c r="AC31" s="156"/>
      <c r="AD31" s="156"/>
      <c r="AE31" s="156"/>
      <c r="AF31" s="156"/>
      <c r="AG31" s="78"/>
      <c r="AH31" s="78"/>
      <c r="AI31" s="78"/>
      <c r="AJ31" s="78"/>
      <c r="AK31" s="78"/>
      <c r="AL31" s="78"/>
      <c r="AM31" s="78"/>
      <c r="AN31" s="78"/>
      <c r="AO31" s="78"/>
      <c r="AP31" s="78"/>
      <c r="AQ31" s="78"/>
      <c r="AR31" s="78"/>
      <c r="AS31" s="78"/>
      <c r="AT31" s="124"/>
      <c r="AU31" s="126" t="str">
        <f t="shared" ca="1" si="12"/>
        <v/>
      </c>
      <c r="AV31" s="105" t="str">
        <f t="shared" si="13"/>
        <v/>
      </c>
      <c r="AW31" s="283" t="str">
        <f t="shared" si="14"/>
        <v/>
      </c>
      <c r="AX31" s="284" t="str">
        <f t="shared" si="15"/>
        <v/>
      </c>
      <c r="AY31" s="283" t="str">
        <f t="shared" si="16"/>
        <v/>
      </c>
      <c r="AZ31" s="284" t="str">
        <f t="shared" si="17"/>
        <v/>
      </c>
      <c r="BA31" s="285" t="str">
        <f t="shared" si="18"/>
        <v/>
      </c>
      <c r="BB31" s="225"/>
      <c r="BC31" s="242" t="str">
        <f t="shared" si="19"/>
        <v/>
      </c>
      <c r="BD31" s="242" t="str">
        <f t="shared" si="11"/>
        <v/>
      </c>
      <c r="BE31" s="242" t="str">
        <f t="shared" si="11"/>
        <v/>
      </c>
      <c r="BF31" s="242" t="str">
        <f t="shared" si="11"/>
        <v/>
      </c>
      <c r="BG31" s="242" t="str">
        <f t="shared" si="11"/>
        <v/>
      </c>
      <c r="BH31" s="242" t="str">
        <f t="shared" si="11"/>
        <v/>
      </c>
      <c r="BI31" s="242" t="str">
        <f t="shared" si="11"/>
        <v/>
      </c>
      <c r="BJ31" s="174"/>
      <c r="BK31" s="174"/>
      <c r="BL31" s="379"/>
      <c r="BM31" s="379"/>
      <c r="BN31" s="174"/>
      <c r="BO31" s="174"/>
      <c r="BP31" s="174"/>
      <c r="BQ31" s="174"/>
      <c r="BR31" s="174"/>
      <c r="BS31" s="174"/>
      <c r="BT31" s="174"/>
      <c r="BU31" s="174"/>
      <c r="BV31" s="174"/>
      <c r="BW31" s="174"/>
      <c r="BX31" s="174"/>
      <c r="BY31" s="174"/>
      <c r="BZ31" s="174"/>
      <c r="CA31" s="174"/>
      <c r="CB31" s="174"/>
      <c r="CC31" s="174"/>
      <c r="CD31" s="174"/>
      <c r="CE31" s="174"/>
    </row>
    <row r="32" spans="1:109" ht="12.75" customHeight="1" thickBot="1" x14ac:dyDescent="0.25">
      <c r="A32" s="109">
        <f>IF('СПИСОК КЛАССА'!I32&gt;0,1,0)</f>
        <v>0</v>
      </c>
      <c r="B32" s="76">
        <v>8</v>
      </c>
      <c r="C32" s="77" t="str">
        <f>IF(NOT(ISBLANK('СПИСОК КЛАССА'!C32)),'СПИСОК КЛАССА'!C32,"")</f>
        <v/>
      </c>
      <c r="D32" s="106" t="str">
        <f>IF(NOT(ISBLANK('СПИСОК КЛАССА'!D32)),IF($A32=1,'СПИСОК КЛАССА'!D32, "УЧЕНИК НЕ ВЫПОЛНЯЛ РАБОТУ"),"")</f>
        <v/>
      </c>
      <c r="E32" s="455" t="str">
        <f>IF($C32&lt;&gt;"",'СПИСОК КЛАССА'!I32,"")</f>
        <v/>
      </c>
      <c r="F32" s="169" t="e">
        <f>IF(HLOOKUP(Ответы_учащихся!$E32,КЛЮЧИ!$C$5:$D$28,Ответы_учащихся!F$11+1)=Ввод_данных!F32,1,IF(Ввод_данных!F32="N","N",0))</f>
        <v>#N/A</v>
      </c>
      <c r="G32" s="169" t="e">
        <f>IF(HLOOKUP(Ответы_учащихся!$E32,КЛЮЧИ!$C$5:$D$28,Ответы_учащихся!G$11+1)=Ввод_данных!G32,1,IF(Ввод_данных!G32="N","N",0))</f>
        <v>#N/A</v>
      </c>
      <c r="H32" s="169" t="e">
        <f>IF(HLOOKUP(Ответы_учащихся!$E32,КЛЮЧИ!$C$5:$D$28,Ответы_учащихся!H$11+1)=Ввод_данных!H32,1,IF(Ввод_данных!H32="N","N",0))</f>
        <v>#N/A</v>
      </c>
      <c r="I32" s="156" t="e">
        <f>IF(AND($E32&lt;&gt;"",$E32&gt;0),Ввод_данных!I32,NA())</f>
        <v>#N/A</v>
      </c>
      <c r="J32" s="156" t="e">
        <f>IF(AND($E32&lt;&gt;"",$E32&gt;0),Ввод_данных!J32,NA())</f>
        <v>#N/A</v>
      </c>
      <c r="K32" s="156" t="e">
        <f>IF(AND($E32&lt;&gt;"",$E32&gt;0),Ввод_данных!K32,NA())</f>
        <v>#N/A</v>
      </c>
      <c r="L32" s="156" t="e">
        <f>IF(AND($E32&lt;&gt;"",$E32&gt;0),Ввод_данных!L32,NA())</f>
        <v>#N/A</v>
      </c>
      <c r="M32" s="156" t="e">
        <f>IF(AND($E32&lt;&gt;"",$E32&gt;0),Ввод_данных!M32,NA())</f>
        <v>#N/A</v>
      </c>
      <c r="N32" s="156" t="e">
        <f>IF(AND($E32&lt;&gt;"",$E32&gt;0),Ввод_данных!N32,NA())</f>
        <v>#N/A</v>
      </c>
      <c r="O32" s="156" t="e">
        <f>IF(HLOOKUP(Ответы_учащихся!$E32,КЛЮЧИ!$C$5:$D$28,Ответы_учащихся!O$11+1)=Ввод_данных!O32,1,IF(Ввод_данных!O32="N","N",0))</f>
        <v>#N/A</v>
      </c>
      <c r="P32" s="156" t="e">
        <f>IF(AND($E32&lt;&gt;"",$E32&gt;0),Ввод_данных!P32,NA())</f>
        <v>#N/A</v>
      </c>
      <c r="Q32" s="156" t="e">
        <f>IF(HLOOKUP(Ответы_учащихся!$E32,КЛЮЧИ!$C$5:$D$28,Ответы_учащихся!Q$11+1)=Ввод_данных!Q32,1,IF(Ввод_данных!Q32="N","N",0))</f>
        <v>#N/A</v>
      </c>
      <c r="R32" s="156" t="e">
        <f>IF(AND($E32&lt;&gt;"",$E32&gt;0),Ввод_данных!R32,NA())</f>
        <v>#N/A</v>
      </c>
      <c r="S32" s="156" t="e">
        <f>IF(AND($E32&lt;&gt;"",$E32&gt;0),Ввод_данных!S32,NA())</f>
        <v>#N/A</v>
      </c>
      <c r="T32" s="156" t="e">
        <f>IF(AND($E32&lt;&gt;"",$E32&gt;0),Ввод_данных!T32,NA())</f>
        <v>#N/A</v>
      </c>
      <c r="U32" s="156" t="e">
        <f>IF(AND($E32&lt;&gt;"",$E32&gt;0),Ввод_данных!U32,NA())</f>
        <v>#N/A</v>
      </c>
      <c r="V32" s="156" t="e">
        <f>IF(AND($E32&lt;&gt;"",$E32&gt;0),Ввод_данных!V32,NA())</f>
        <v>#N/A</v>
      </c>
      <c r="W32" s="156" t="e">
        <f>IF(AND($E32&lt;&gt;"",$E32&gt;0),Ввод_данных!W32,NA())</f>
        <v>#N/A</v>
      </c>
      <c r="X32" s="156" t="e">
        <f>IF(AND($E32&lt;&gt;"",$E32&gt;0),Ввод_данных!X32,NA())</f>
        <v>#N/A</v>
      </c>
      <c r="Y32" s="156" t="e">
        <f>IF(AND($E32&lt;&gt;"",$E32&gt;0),Ввод_данных!Y32,NA())</f>
        <v>#N/A</v>
      </c>
      <c r="Z32" s="156" t="e">
        <f>IF(AND($E32&lt;&gt;"",$E32&gt;0),Ввод_данных!Z32,NA())</f>
        <v>#N/A</v>
      </c>
      <c r="AA32" s="156" t="e">
        <f>IF(AND($E32&lt;&gt;"",$E32&gt;0),Ввод_данных!AA32,NA())</f>
        <v>#N/A</v>
      </c>
      <c r="AB32" s="156" t="e">
        <f>IF(AND($E32&lt;&gt;"",$E32&gt;0),Ввод_данных!AB32,NA())</f>
        <v>#N/A</v>
      </c>
      <c r="AC32" s="156"/>
      <c r="AD32" s="156"/>
      <c r="AE32" s="156"/>
      <c r="AF32" s="156"/>
      <c r="AG32" s="78"/>
      <c r="AH32" s="78"/>
      <c r="AI32" s="78"/>
      <c r="AJ32" s="78"/>
      <c r="AK32" s="78"/>
      <c r="AL32" s="78"/>
      <c r="AM32" s="78"/>
      <c r="AN32" s="78"/>
      <c r="AO32" s="78"/>
      <c r="AP32" s="78"/>
      <c r="AQ32" s="78"/>
      <c r="AR32" s="78"/>
      <c r="AS32" s="78"/>
      <c r="AT32" s="124"/>
      <c r="AU32" s="126" t="str">
        <f t="shared" ca="1" si="12"/>
        <v/>
      </c>
      <c r="AV32" s="105" t="str">
        <f t="shared" si="13"/>
        <v/>
      </c>
      <c r="AW32" s="283" t="str">
        <f t="shared" si="14"/>
        <v/>
      </c>
      <c r="AX32" s="284" t="str">
        <f t="shared" si="15"/>
        <v/>
      </c>
      <c r="AY32" s="283" t="str">
        <f t="shared" si="16"/>
        <v/>
      </c>
      <c r="AZ32" s="284" t="str">
        <f t="shared" si="17"/>
        <v/>
      </c>
      <c r="BA32" s="285" t="str">
        <f t="shared" si="18"/>
        <v/>
      </c>
      <c r="BB32" s="225"/>
      <c r="BC32" s="242" t="str">
        <f t="shared" si="19"/>
        <v/>
      </c>
      <c r="BD32" s="242" t="str">
        <f t="shared" si="11"/>
        <v/>
      </c>
      <c r="BE32" s="242" t="str">
        <f t="shared" si="11"/>
        <v/>
      </c>
      <c r="BF32" s="242" t="str">
        <f t="shared" si="11"/>
        <v/>
      </c>
      <c r="BG32" s="242" t="str">
        <f t="shared" si="11"/>
        <v/>
      </c>
      <c r="BH32" s="242" t="str">
        <f t="shared" si="11"/>
        <v/>
      </c>
      <c r="BI32" s="242" t="str">
        <f t="shared" si="11"/>
        <v/>
      </c>
      <c r="BJ32" s="174"/>
      <c r="BK32" s="174"/>
      <c r="BL32" s="379"/>
      <c r="BM32" s="379"/>
      <c r="BN32" s="174"/>
      <c r="BO32" s="174"/>
      <c r="BP32" s="174"/>
      <c r="BQ32" s="174"/>
      <c r="BR32" s="174"/>
      <c r="BS32" s="174"/>
      <c r="BT32" s="174"/>
      <c r="BU32" s="174"/>
      <c r="BV32" s="174"/>
      <c r="BW32" s="174"/>
      <c r="BX32" s="174"/>
      <c r="BY32" s="174"/>
      <c r="BZ32" s="174"/>
      <c r="CA32" s="174"/>
      <c r="CB32" s="174"/>
      <c r="CC32" s="174"/>
      <c r="CD32" s="174"/>
      <c r="CE32" s="174"/>
    </row>
    <row r="33" spans="1:83" ht="12.75" customHeight="1" thickBot="1" x14ac:dyDescent="0.25">
      <c r="A33" s="109">
        <f>IF('СПИСОК КЛАССА'!I33&gt;0,1,0)</f>
        <v>0</v>
      </c>
      <c r="B33" s="76">
        <v>9</v>
      </c>
      <c r="C33" s="77" t="str">
        <f>IF(NOT(ISBLANK('СПИСОК КЛАССА'!C33)),'СПИСОК КЛАССА'!C33,"")</f>
        <v/>
      </c>
      <c r="D33" s="106" t="str">
        <f>IF(NOT(ISBLANK('СПИСОК КЛАССА'!D33)),IF($A33=1,'СПИСОК КЛАССА'!D33, "УЧЕНИК НЕ ВЫПОЛНЯЛ РАБОТУ"),"")</f>
        <v/>
      </c>
      <c r="E33" s="455" t="str">
        <f>IF($C33&lt;&gt;"",'СПИСОК КЛАССА'!I33,"")</f>
        <v/>
      </c>
      <c r="F33" s="169" t="e">
        <f>IF(HLOOKUP(Ответы_учащихся!$E33,КЛЮЧИ!$C$5:$D$28,Ответы_учащихся!F$11+1)=Ввод_данных!F33,1,IF(Ввод_данных!F33="N","N",0))</f>
        <v>#N/A</v>
      </c>
      <c r="G33" s="169" t="e">
        <f>IF(HLOOKUP(Ответы_учащихся!$E33,КЛЮЧИ!$C$5:$D$28,Ответы_учащихся!G$11+1)=Ввод_данных!G33,1,IF(Ввод_данных!G33="N","N",0))</f>
        <v>#N/A</v>
      </c>
      <c r="H33" s="169" t="e">
        <f>IF(HLOOKUP(Ответы_учащихся!$E33,КЛЮЧИ!$C$5:$D$28,Ответы_учащихся!H$11+1)=Ввод_данных!H33,1,IF(Ввод_данных!H33="N","N",0))</f>
        <v>#N/A</v>
      </c>
      <c r="I33" s="156" t="e">
        <f>IF(AND($E33&lt;&gt;"",$E33&gt;0),Ввод_данных!I33,NA())</f>
        <v>#N/A</v>
      </c>
      <c r="J33" s="156" t="e">
        <f>IF(AND($E33&lt;&gt;"",$E33&gt;0),Ввод_данных!J33,NA())</f>
        <v>#N/A</v>
      </c>
      <c r="K33" s="156" t="e">
        <f>IF(AND($E33&lt;&gt;"",$E33&gt;0),Ввод_данных!K33,NA())</f>
        <v>#N/A</v>
      </c>
      <c r="L33" s="156" t="e">
        <f>IF(AND($E33&lt;&gt;"",$E33&gt;0),Ввод_данных!L33,NA())</f>
        <v>#N/A</v>
      </c>
      <c r="M33" s="156" t="e">
        <f>IF(AND($E33&lt;&gt;"",$E33&gt;0),Ввод_данных!M33,NA())</f>
        <v>#N/A</v>
      </c>
      <c r="N33" s="156" t="e">
        <f>IF(AND($E33&lt;&gt;"",$E33&gt;0),Ввод_данных!N33,NA())</f>
        <v>#N/A</v>
      </c>
      <c r="O33" s="156" t="e">
        <f>IF(HLOOKUP(Ответы_учащихся!$E33,КЛЮЧИ!$C$5:$D$28,Ответы_учащихся!O$11+1)=Ввод_данных!O33,1,IF(Ввод_данных!O33="N","N",0))</f>
        <v>#N/A</v>
      </c>
      <c r="P33" s="156" t="e">
        <f>IF(AND($E33&lt;&gt;"",$E33&gt;0),Ввод_данных!P33,NA())</f>
        <v>#N/A</v>
      </c>
      <c r="Q33" s="156" t="e">
        <f>IF(HLOOKUP(Ответы_учащихся!$E33,КЛЮЧИ!$C$5:$D$28,Ответы_учащихся!Q$11+1)=Ввод_данных!Q33,1,IF(Ввод_данных!Q33="N","N",0))</f>
        <v>#N/A</v>
      </c>
      <c r="R33" s="156" t="e">
        <f>IF(AND($E33&lt;&gt;"",$E33&gt;0),Ввод_данных!R33,NA())</f>
        <v>#N/A</v>
      </c>
      <c r="S33" s="156" t="e">
        <f>IF(AND($E33&lt;&gt;"",$E33&gt;0),Ввод_данных!S33,NA())</f>
        <v>#N/A</v>
      </c>
      <c r="T33" s="156" t="e">
        <f>IF(AND($E33&lt;&gt;"",$E33&gt;0),Ввод_данных!T33,NA())</f>
        <v>#N/A</v>
      </c>
      <c r="U33" s="156" t="e">
        <f>IF(AND($E33&lt;&gt;"",$E33&gt;0),Ввод_данных!U33,NA())</f>
        <v>#N/A</v>
      </c>
      <c r="V33" s="156" t="e">
        <f>IF(AND($E33&lt;&gt;"",$E33&gt;0),Ввод_данных!V33,NA())</f>
        <v>#N/A</v>
      </c>
      <c r="W33" s="156" t="e">
        <f>IF(AND($E33&lt;&gt;"",$E33&gt;0),Ввод_данных!W33,NA())</f>
        <v>#N/A</v>
      </c>
      <c r="X33" s="156" t="e">
        <f>IF(AND($E33&lt;&gt;"",$E33&gt;0),Ввод_данных!X33,NA())</f>
        <v>#N/A</v>
      </c>
      <c r="Y33" s="156" t="e">
        <f>IF(AND($E33&lt;&gt;"",$E33&gt;0),Ввод_данных!Y33,NA())</f>
        <v>#N/A</v>
      </c>
      <c r="Z33" s="156" t="e">
        <f>IF(AND($E33&lt;&gt;"",$E33&gt;0),Ввод_данных!Z33,NA())</f>
        <v>#N/A</v>
      </c>
      <c r="AA33" s="156" t="e">
        <f>IF(AND($E33&lt;&gt;"",$E33&gt;0),Ввод_данных!AA33,NA())</f>
        <v>#N/A</v>
      </c>
      <c r="AB33" s="156" t="e">
        <f>IF(AND($E33&lt;&gt;"",$E33&gt;0),Ввод_данных!AB33,NA())</f>
        <v>#N/A</v>
      </c>
      <c r="AC33" s="156"/>
      <c r="AD33" s="156"/>
      <c r="AE33" s="156"/>
      <c r="AF33" s="156"/>
      <c r="AG33" s="78"/>
      <c r="AH33" s="78"/>
      <c r="AI33" s="78"/>
      <c r="AJ33" s="78"/>
      <c r="AK33" s="78"/>
      <c r="AL33" s="78"/>
      <c r="AM33" s="78"/>
      <c r="AN33" s="78"/>
      <c r="AO33" s="78"/>
      <c r="AP33" s="78"/>
      <c r="AQ33" s="78"/>
      <c r="AR33" s="78"/>
      <c r="AS33" s="78"/>
      <c r="AT33" s="124"/>
      <c r="AU33" s="126" t="str">
        <f t="shared" ca="1" si="12"/>
        <v/>
      </c>
      <c r="AV33" s="105" t="str">
        <f t="shared" si="13"/>
        <v/>
      </c>
      <c r="AW33" s="283" t="str">
        <f t="shared" si="14"/>
        <v/>
      </c>
      <c r="AX33" s="284" t="str">
        <f t="shared" si="15"/>
        <v/>
      </c>
      <c r="AY33" s="283" t="str">
        <f t="shared" si="16"/>
        <v/>
      </c>
      <c r="AZ33" s="284" t="str">
        <f t="shared" si="17"/>
        <v/>
      </c>
      <c r="BA33" s="285" t="str">
        <f t="shared" si="18"/>
        <v/>
      </c>
      <c r="BB33" s="225"/>
      <c r="BC33" s="242" t="str">
        <f t="shared" si="19"/>
        <v/>
      </c>
      <c r="BD33" s="242" t="str">
        <f t="shared" si="11"/>
        <v/>
      </c>
      <c r="BE33" s="242" t="str">
        <f t="shared" si="11"/>
        <v/>
      </c>
      <c r="BF33" s="242" t="str">
        <f t="shared" si="11"/>
        <v/>
      </c>
      <c r="BG33" s="242" t="str">
        <f t="shared" si="11"/>
        <v/>
      </c>
      <c r="BH33" s="242" t="str">
        <f t="shared" si="11"/>
        <v/>
      </c>
      <c r="BI33" s="242" t="str">
        <f t="shared" si="11"/>
        <v/>
      </c>
      <c r="BJ33" s="174"/>
      <c r="BK33" s="174"/>
      <c r="BL33" s="379"/>
      <c r="BM33" s="379"/>
      <c r="BN33" s="174"/>
      <c r="BO33" s="174"/>
      <c r="BP33" s="174"/>
      <c r="BQ33" s="174"/>
      <c r="BR33" s="174"/>
      <c r="BS33" s="174"/>
      <c r="BT33" s="174"/>
      <c r="BU33" s="174"/>
      <c r="BV33" s="174"/>
      <c r="BW33" s="174"/>
      <c r="BX33" s="174"/>
      <c r="BY33" s="174"/>
      <c r="BZ33" s="174"/>
      <c r="CA33" s="174"/>
      <c r="CB33" s="174"/>
      <c r="CC33" s="174"/>
      <c r="CD33" s="174"/>
      <c r="CE33" s="174"/>
    </row>
    <row r="34" spans="1:83" ht="12.75" customHeight="1" thickBot="1" x14ac:dyDescent="0.25">
      <c r="A34" s="109">
        <f>IF('СПИСОК КЛАССА'!I34&gt;0,1,0)</f>
        <v>0</v>
      </c>
      <c r="B34" s="76">
        <v>10</v>
      </c>
      <c r="C34" s="77" t="str">
        <f>IF(NOT(ISBLANK('СПИСОК КЛАССА'!C34)),'СПИСОК КЛАССА'!C34,"")</f>
        <v/>
      </c>
      <c r="D34" s="106" t="str">
        <f>IF(NOT(ISBLANK('СПИСОК КЛАССА'!D34)),IF($A34=1,'СПИСОК КЛАССА'!D34, "УЧЕНИК НЕ ВЫПОЛНЯЛ РАБОТУ"),"")</f>
        <v/>
      </c>
      <c r="E34" s="455" t="str">
        <f>IF($C34&lt;&gt;"",'СПИСОК КЛАССА'!I34,"")</f>
        <v/>
      </c>
      <c r="F34" s="169" t="e">
        <f>IF(HLOOKUP(Ответы_учащихся!$E34,КЛЮЧИ!$C$5:$D$28,Ответы_учащихся!F$11+1)=Ввод_данных!F34,1,IF(Ввод_данных!F34="N","N",0))</f>
        <v>#N/A</v>
      </c>
      <c r="G34" s="169" t="e">
        <f>IF(HLOOKUP(Ответы_учащихся!$E34,КЛЮЧИ!$C$5:$D$28,Ответы_учащихся!G$11+1)=Ввод_данных!G34,1,IF(Ввод_данных!G34="N","N",0))</f>
        <v>#N/A</v>
      </c>
      <c r="H34" s="169" t="e">
        <f>IF(HLOOKUP(Ответы_учащихся!$E34,КЛЮЧИ!$C$5:$D$28,Ответы_учащихся!H$11+1)=Ввод_данных!H34,1,IF(Ввод_данных!H34="N","N",0))</f>
        <v>#N/A</v>
      </c>
      <c r="I34" s="156" t="e">
        <f>IF(AND($E34&lt;&gt;"",$E34&gt;0),Ввод_данных!I34,NA())</f>
        <v>#N/A</v>
      </c>
      <c r="J34" s="156" t="e">
        <f>IF(AND($E34&lt;&gt;"",$E34&gt;0),Ввод_данных!J34,NA())</f>
        <v>#N/A</v>
      </c>
      <c r="K34" s="156" t="e">
        <f>IF(AND($E34&lt;&gt;"",$E34&gt;0),Ввод_данных!K34,NA())</f>
        <v>#N/A</v>
      </c>
      <c r="L34" s="156" t="e">
        <f>IF(AND($E34&lt;&gt;"",$E34&gt;0),Ввод_данных!L34,NA())</f>
        <v>#N/A</v>
      </c>
      <c r="M34" s="156" t="e">
        <f>IF(AND($E34&lt;&gt;"",$E34&gt;0),Ввод_данных!M34,NA())</f>
        <v>#N/A</v>
      </c>
      <c r="N34" s="156" t="e">
        <f>IF(AND($E34&lt;&gt;"",$E34&gt;0),Ввод_данных!N34,NA())</f>
        <v>#N/A</v>
      </c>
      <c r="O34" s="156" t="e">
        <f>IF(HLOOKUP(Ответы_учащихся!$E34,КЛЮЧИ!$C$5:$D$28,Ответы_учащихся!O$11+1)=Ввод_данных!O34,1,IF(Ввод_данных!O34="N","N",0))</f>
        <v>#N/A</v>
      </c>
      <c r="P34" s="156" t="e">
        <f>IF(AND($E34&lt;&gt;"",$E34&gt;0),Ввод_данных!P34,NA())</f>
        <v>#N/A</v>
      </c>
      <c r="Q34" s="156" t="e">
        <f>IF(HLOOKUP(Ответы_учащихся!$E34,КЛЮЧИ!$C$5:$D$28,Ответы_учащихся!Q$11+1)=Ввод_данных!Q34,1,IF(Ввод_данных!Q34="N","N",0))</f>
        <v>#N/A</v>
      </c>
      <c r="R34" s="156" t="e">
        <f>IF(AND($E34&lt;&gt;"",$E34&gt;0),Ввод_данных!R34,NA())</f>
        <v>#N/A</v>
      </c>
      <c r="S34" s="156" t="e">
        <f>IF(AND($E34&lt;&gt;"",$E34&gt;0),Ввод_данных!S34,NA())</f>
        <v>#N/A</v>
      </c>
      <c r="T34" s="156" t="e">
        <f>IF(AND($E34&lt;&gt;"",$E34&gt;0),Ввод_данных!T34,NA())</f>
        <v>#N/A</v>
      </c>
      <c r="U34" s="156" t="e">
        <f>IF(AND($E34&lt;&gt;"",$E34&gt;0),Ввод_данных!U34,NA())</f>
        <v>#N/A</v>
      </c>
      <c r="V34" s="156" t="e">
        <f>IF(AND($E34&lt;&gt;"",$E34&gt;0),Ввод_данных!V34,NA())</f>
        <v>#N/A</v>
      </c>
      <c r="W34" s="156" t="e">
        <f>IF(AND($E34&lt;&gt;"",$E34&gt;0),Ввод_данных!W34,NA())</f>
        <v>#N/A</v>
      </c>
      <c r="X34" s="156" t="e">
        <f>IF(AND($E34&lt;&gt;"",$E34&gt;0),Ввод_данных!X34,NA())</f>
        <v>#N/A</v>
      </c>
      <c r="Y34" s="156" t="e">
        <f>IF(AND($E34&lt;&gt;"",$E34&gt;0),Ввод_данных!Y34,NA())</f>
        <v>#N/A</v>
      </c>
      <c r="Z34" s="156" t="e">
        <f>IF(AND($E34&lt;&gt;"",$E34&gt;0),Ввод_данных!Z34,NA())</f>
        <v>#N/A</v>
      </c>
      <c r="AA34" s="156" t="e">
        <f>IF(AND($E34&lt;&gt;"",$E34&gt;0),Ввод_данных!AA34,NA())</f>
        <v>#N/A</v>
      </c>
      <c r="AB34" s="156" t="e">
        <f>IF(AND($E34&lt;&gt;"",$E34&gt;0),Ввод_данных!AB34,NA())</f>
        <v>#N/A</v>
      </c>
      <c r="AC34" s="156"/>
      <c r="AD34" s="156"/>
      <c r="AE34" s="156"/>
      <c r="AF34" s="156"/>
      <c r="AG34" s="78"/>
      <c r="AH34" s="78"/>
      <c r="AI34" s="78"/>
      <c r="AJ34" s="78"/>
      <c r="AK34" s="78"/>
      <c r="AL34" s="78"/>
      <c r="AM34" s="78"/>
      <c r="AN34" s="78"/>
      <c r="AO34" s="78"/>
      <c r="AP34" s="78"/>
      <c r="AQ34" s="78"/>
      <c r="AR34" s="78"/>
      <c r="AS34" s="78"/>
      <c r="AT34" s="124"/>
      <c r="AU34" s="126" t="str">
        <f t="shared" ca="1" si="12"/>
        <v/>
      </c>
      <c r="AV34" s="105" t="str">
        <f t="shared" si="13"/>
        <v/>
      </c>
      <c r="AW34" s="283" t="str">
        <f t="shared" si="14"/>
        <v/>
      </c>
      <c r="AX34" s="284" t="str">
        <f t="shared" si="15"/>
        <v/>
      </c>
      <c r="AY34" s="283" t="str">
        <f t="shared" si="16"/>
        <v/>
      </c>
      <c r="AZ34" s="284" t="str">
        <f t="shared" si="17"/>
        <v/>
      </c>
      <c r="BA34" s="285" t="str">
        <f t="shared" si="18"/>
        <v/>
      </c>
      <c r="BB34" s="225"/>
      <c r="BC34" s="242" t="str">
        <f t="shared" si="19"/>
        <v/>
      </c>
      <c r="BD34" s="242" t="str">
        <f t="shared" si="11"/>
        <v/>
      </c>
      <c r="BE34" s="242" t="str">
        <f t="shared" si="11"/>
        <v/>
      </c>
      <c r="BF34" s="242" t="str">
        <f t="shared" si="11"/>
        <v/>
      </c>
      <c r="BG34" s="242" t="str">
        <f t="shared" si="11"/>
        <v/>
      </c>
      <c r="BH34" s="242" t="str">
        <f t="shared" si="11"/>
        <v/>
      </c>
      <c r="BI34" s="242" t="str">
        <f t="shared" si="11"/>
        <v/>
      </c>
      <c r="BJ34" s="174"/>
      <c r="BK34" s="174"/>
      <c r="BL34" s="379"/>
      <c r="BM34" s="379"/>
      <c r="BN34" s="174"/>
      <c r="BO34" s="174"/>
      <c r="BP34" s="174"/>
      <c r="BQ34" s="174"/>
      <c r="BR34" s="174"/>
      <c r="BS34" s="174"/>
      <c r="BT34" s="174"/>
      <c r="BU34" s="174"/>
      <c r="BV34" s="174"/>
      <c r="BW34" s="174"/>
      <c r="BX34" s="174"/>
      <c r="BY34" s="174"/>
      <c r="BZ34" s="174"/>
      <c r="CA34" s="174"/>
      <c r="CB34" s="174"/>
      <c r="CC34" s="174"/>
      <c r="CD34" s="174"/>
      <c r="CE34" s="174"/>
    </row>
    <row r="35" spans="1:83" ht="12.75" customHeight="1" thickBot="1" x14ac:dyDescent="0.25">
      <c r="A35" s="109">
        <f>IF('СПИСОК КЛАССА'!I35&gt;0,1,0)</f>
        <v>0</v>
      </c>
      <c r="B35" s="76">
        <v>11</v>
      </c>
      <c r="C35" s="77" t="str">
        <f>IF(NOT(ISBLANK('СПИСОК КЛАССА'!C35)),'СПИСОК КЛАССА'!C35,"")</f>
        <v/>
      </c>
      <c r="D35" s="106" t="str">
        <f>IF(NOT(ISBLANK('СПИСОК КЛАССА'!D35)),IF($A35=1,'СПИСОК КЛАССА'!D35, "УЧЕНИК НЕ ВЫПОЛНЯЛ РАБОТУ"),"")</f>
        <v/>
      </c>
      <c r="E35" s="455" t="str">
        <f>IF($C35&lt;&gt;"",'СПИСОК КЛАССА'!I35,"")</f>
        <v/>
      </c>
      <c r="F35" s="169" t="e">
        <f>IF(HLOOKUP(Ответы_учащихся!$E35,КЛЮЧИ!$C$5:$D$28,Ответы_учащихся!F$11+1)=Ввод_данных!F35,1,IF(Ввод_данных!F35="N","N",0))</f>
        <v>#N/A</v>
      </c>
      <c r="G35" s="169" t="e">
        <f>IF(HLOOKUP(Ответы_учащихся!$E35,КЛЮЧИ!$C$5:$D$28,Ответы_учащихся!G$11+1)=Ввод_данных!G35,1,IF(Ввод_данных!G35="N","N",0))</f>
        <v>#N/A</v>
      </c>
      <c r="H35" s="169" t="e">
        <f>IF(HLOOKUP(Ответы_учащихся!$E35,КЛЮЧИ!$C$5:$D$28,Ответы_учащихся!H$11+1)=Ввод_данных!H35,1,IF(Ввод_данных!H35="N","N",0))</f>
        <v>#N/A</v>
      </c>
      <c r="I35" s="156" t="e">
        <f>IF(AND($E35&lt;&gt;"",$E35&gt;0),Ввод_данных!I35,NA())</f>
        <v>#N/A</v>
      </c>
      <c r="J35" s="156" t="e">
        <f>IF(AND($E35&lt;&gt;"",$E35&gt;0),Ввод_данных!J35,NA())</f>
        <v>#N/A</v>
      </c>
      <c r="K35" s="156" t="e">
        <f>IF(AND($E35&lt;&gt;"",$E35&gt;0),Ввод_данных!K35,NA())</f>
        <v>#N/A</v>
      </c>
      <c r="L35" s="156" t="e">
        <f>IF(AND($E35&lt;&gt;"",$E35&gt;0),Ввод_данных!L35,NA())</f>
        <v>#N/A</v>
      </c>
      <c r="M35" s="156" t="e">
        <f>IF(AND($E35&lt;&gt;"",$E35&gt;0),Ввод_данных!M35,NA())</f>
        <v>#N/A</v>
      </c>
      <c r="N35" s="156" t="e">
        <f>IF(AND($E35&lt;&gt;"",$E35&gt;0),Ввод_данных!N35,NA())</f>
        <v>#N/A</v>
      </c>
      <c r="O35" s="156" t="e">
        <f>IF(HLOOKUP(Ответы_учащихся!$E35,КЛЮЧИ!$C$5:$D$28,Ответы_учащихся!O$11+1)=Ввод_данных!O35,1,IF(Ввод_данных!O35="N","N",0))</f>
        <v>#N/A</v>
      </c>
      <c r="P35" s="156" t="e">
        <f>IF(AND($E35&lt;&gt;"",$E35&gt;0),Ввод_данных!P35,NA())</f>
        <v>#N/A</v>
      </c>
      <c r="Q35" s="156" t="e">
        <f>IF(HLOOKUP(Ответы_учащихся!$E35,КЛЮЧИ!$C$5:$D$28,Ответы_учащихся!Q$11+1)=Ввод_данных!Q35,1,IF(Ввод_данных!Q35="N","N",0))</f>
        <v>#N/A</v>
      </c>
      <c r="R35" s="156" t="e">
        <f>IF(AND($E35&lt;&gt;"",$E35&gt;0),Ввод_данных!R35,NA())</f>
        <v>#N/A</v>
      </c>
      <c r="S35" s="156" t="e">
        <f>IF(AND($E35&lt;&gt;"",$E35&gt;0),Ввод_данных!S35,NA())</f>
        <v>#N/A</v>
      </c>
      <c r="T35" s="156" t="e">
        <f>IF(AND($E35&lt;&gt;"",$E35&gt;0),Ввод_данных!T35,NA())</f>
        <v>#N/A</v>
      </c>
      <c r="U35" s="156" t="e">
        <f>IF(AND($E35&lt;&gt;"",$E35&gt;0),Ввод_данных!U35,NA())</f>
        <v>#N/A</v>
      </c>
      <c r="V35" s="156" t="e">
        <f>IF(AND($E35&lt;&gt;"",$E35&gt;0),Ввод_данных!V35,NA())</f>
        <v>#N/A</v>
      </c>
      <c r="W35" s="156" t="e">
        <f>IF(AND($E35&lt;&gt;"",$E35&gt;0),Ввод_данных!W35,NA())</f>
        <v>#N/A</v>
      </c>
      <c r="X35" s="156" t="e">
        <f>IF(AND($E35&lt;&gt;"",$E35&gt;0),Ввод_данных!X35,NA())</f>
        <v>#N/A</v>
      </c>
      <c r="Y35" s="156" t="e">
        <f>IF(AND($E35&lt;&gt;"",$E35&gt;0),Ввод_данных!Y35,NA())</f>
        <v>#N/A</v>
      </c>
      <c r="Z35" s="156" t="e">
        <f>IF(AND($E35&lt;&gt;"",$E35&gt;0),Ввод_данных!Z35,NA())</f>
        <v>#N/A</v>
      </c>
      <c r="AA35" s="156" t="e">
        <f>IF(AND($E35&lt;&gt;"",$E35&gt;0),Ввод_данных!AA35,NA())</f>
        <v>#N/A</v>
      </c>
      <c r="AB35" s="156" t="e">
        <f>IF(AND($E35&lt;&gt;"",$E35&gt;0),Ввод_данных!AB35,NA())</f>
        <v>#N/A</v>
      </c>
      <c r="AC35" s="156"/>
      <c r="AD35" s="156"/>
      <c r="AE35" s="156"/>
      <c r="AF35" s="156"/>
      <c r="AG35" s="78"/>
      <c r="AH35" s="78"/>
      <c r="AI35" s="78"/>
      <c r="AJ35" s="78"/>
      <c r="AK35" s="78"/>
      <c r="AL35" s="78"/>
      <c r="AM35" s="78"/>
      <c r="AN35" s="78"/>
      <c r="AO35" s="78"/>
      <c r="AP35" s="78"/>
      <c r="AQ35" s="78"/>
      <c r="AR35" s="78"/>
      <c r="AS35" s="78"/>
      <c r="AT35" s="124"/>
      <c r="AU35" s="126" t="str">
        <f t="shared" ca="1" si="12"/>
        <v/>
      </c>
      <c r="AV35" s="105" t="str">
        <f t="shared" si="13"/>
        <v/>
      </c>
      <c r="AW35" s="283" t="str">
        <f t="shared" si="14"/>
        <v/>
      </c>
      <c r="AX35" s="284" t="str">
        <f t="shared" si="15"/>
        <v/>
      </c>
      <c r="AY35" s="283" t="str">
        <f t="shared" si="16"/>
        <v/>
      </c>
      <c r="AZ35" s="284" t="str">
        <f t="shared" si="17"/>
        <v/>
      </c>
      <c r="BA35" s="285" t="str">
        <f t="shared" si="18"/>
        <v/>
      </c>
      <c r="BB35" s="225"/>
      <c r="BC35" s="242" t="str">
        <f t="shared" si="19"/>
        <v/>
      </c>
      <c r="BD35" s="242" t="str">
        <f t="shared" si="11"/>
        <v/>
      </c>
      <c r="BE35" s="242" t="str">
        <f t="shared" si="11"/>
        <v/>
      </c>
      <c r="BF35" s="242" t="str">
        <f t="shared" si="11"/>
        <v/>
      </c>
      <c r="BG35" s="242" t="str">
        <f t="shared" si="11"/>
        <v/>
      </c>
      <c r="BH35" s="242" t="str">
        <f t="shared" si="11"/>
        <v/>
      </c>
      <c r="BI35" s="242" t="str">
        <f t="shared" si="11"/>
        <v/>
      </c>
      <c r="BJ35" s="174"/>
      <c r="BK35" s="174"/>
      <c r="BL35" s="379"/>
      <c r="BM35" s="379"/>
      <c r="BN35" s="174"/>
      <c r="BO35" s="174"/>
      <c r="BP35" s="174"/>
      <c r="BQ35" s="174"/>
      <c r="BR35" s="174"/>
      <c r="BS35" s="174"/>
      <c r="BT35" s="174"/>
      <c r="BU35" s="174"/>
      <c r="BV35" s="174"/>
      <c r="BW35" s="174"/>
      <c r="BX35" s="174"/>
      <c r="BY35" s="174"/>
      <c r="BZ35" s="174"/>
      <c r="CA35" s="174"/>
      <c r="CB35" s="174"/>
      <c r="CC35" s="174"/>
      <c r="CD35" s="174"/>
      <c r="CE35" s="174"/>
    </row>
    <row r="36" spans="1:83" ht="12.75" customHeight="1" thickBot="1" x14ac:dyDescent="0.25">
      <c r="A36" s="109">
        <f>IF('СПИСОК КЛАССА'!I36&gt;0,1,0)</f>
        <v>0</v>
      </c>
      <c r="B36" s="76">
        <v>12</v>
      </c>
      <c r="C36" s="77" t="str">
        <f>IF(NOT(ISBLANK('СПИСОК КЛАССА'!C36)),'СПИСОК КЛАССА'!C36,"")</f>
        <v/>
      </c>
      <c r="D36" s="106" t="str">
        <f>IF(NOT(ISBLANK('СПИСОК КЛАССА'!D36)),IF($A36=1,'СПИСОК КЛАССА'!D36, "УЧЕНИК НЕ ВЫПОЛНЯЛ РАБОТУ"),"")</f>
        <v/>
      </c>
      <c r="E36" s="455" t="str">
        <f>IF($C36&lt;&gt;"",'СПИСОК КЛАССА'!I36,"")</f>
        <v/>
      </c>
      <c r="F36" s="169" t="e">
        <f>IF(HLOOKUP(Ответы_учащихся!$E36,КЛЮЧИ!$C$5:$D$28,Ответы_учащихся!F$11+1)=Ввод_данных!F36,1,IF(Ввод_данных!F36="N","N",0))</f>
        <v>#N/A</v>
      </c>
      <c r="G36" s="169" t="e">
        <f>IF(HLOOKUP(Ответы_учащихся!$E36,КЛЮЧИ!$C$5:$D$28,Ответы_учащихся!G$11+1)=Ввод_данных!G36,1,IF(Ввод_данных!G36="N","N",0))</f>
        <v>#N/A</v>
      </c>
      <c r="H36" s="169" t="e">
        <f>IF(HLOOKUP(Ответы_учащихся!$E36,КЛЮЧИ!$C$5:$D$28,Ответы_учащихся!H$11+1)=Ввод_данных!H36,1,IF(Ввод_данных!H36="N","N",0))</f>
        <v>#N/A</v>
      </c>
      <c r="I36" s="156" t="e">
        <f>IF(AND($E36&lt;&gt;"",$E36&gt;0),Ввод_данных!I36,NA())</f>
        <v>#N/A</v>
      </c>
      <c r="J36" s="156" t="e">
        <f>IF(AND($E36&lt;&gt;"",$E36&gt;0),Ввод_данных!J36,NA())</f>
        <v>#N/A</v>
      </c>
      <c r="K36" s="156" t="e">
        <f>IF(AND($E36&lt;&gt;"",$E36&gt;0),Ввод_данных!K36,NA())</f>
        <v>#N/A</v>
      </c>
      <c r="L36" s="156" t="e">
        <f>IF(AND($E36&lt;&gt;"",$E36&gt;0),Ввод_данных!L36,NA())</f>
        <v>#N/A</v>
      </c>
      <c r="M36" s="156" t="e">
        <f>IF(AND($E36&lt;&gt;"",$E36&gt;0),Ввод_данных!M36,NA())</f>
        <v>#N/A</v>
      </c>
      <c r="N36" s="156" t="e">
        <f>IF(AND($E36&lt;&gt;"",$E36&gt;0),Ввод_данных!N36,NA())</f>
        <v>#N/A</v>
      </c>
      <c r="O36" s="156" t="e">
        <f>IF(HLOOKUP(Ответы_учащихся!$E36,КЛЮЧИ!$C$5:$D$28,Ответы_учащихся!O$11+1)=Ввод_данных!O36,1,IF(Ввод_данных!O36="N","N",0))</f>
        <v>#N/A</v>
      </c>
      <c r="P36" s="156" t="e">
        <f>IF(AND($E36&lt;&gt;"",$E36&gt;0),Ввод_данных!P36,NA())</f>
        <v>#N/A</v>
      </c>
      <c r="Q36" s="156" t="e">
        <f>IF(HLOOKUP(Ответы_учащихся!$E36,КЛЮЧИ!$C$5:$D$28,Ответы_учащихся!Q$11+1)=Ввод_данных!Q36,1,IF(Ввод_данных!Q36="N","N",0))</f>
        <v>#N/A</v>
      </c>
      <c r="R36" s="156" t="e">
        <f>IF(AND($E36&lt;&gt;"",$E36&gt;0),Ввод_данных!R36,NA())</f>
        <v>#N/A</v>
      </c>
      <c r="S36" s="156" t="e">
        <f>IF(AND($E36&lt;&gt;"",$E36&gt;0),Ввод_данных!S36,NA())</f>
        <v>#N/A</v>
      </c>
      <c r="T36" s="156" t="e">
        <f>IF(AND($E36&lt;&gt;"",$E36&gt;0),Ввод_данных!T36,NA())</f>
        <v>#N/A</v>
      </c>
      <c r="U36" s="156" t="e">
        <f>IF(AND($E36&lt;&gt;"",$E36&gt;0),Ввод_данных!U36,NA())</f>
        <v>#N/A</v>
      </c>
      <c r="V36" s="156" t="e">
        <f>IF(AND($E36&lt;&gt;"",$E36&gt;0),Ввод_данных!V36,NA())</f>
        <v>#N/A</v>
      </c>
      <c r="W36" s="156" t="e">
        <f>IF(AND($E36&lt;&gt;"",$E36&gt;0),Ввод_данных!W36,NA())</f>
        <v>#N/A</v>
      </c>
      <c r="X36" s="156" t="e">
        <f>IF(AND($E36&lt;&gt;"",$E36&gt;0),Ввод_данных!X36,NA())</f>
        <v>#N/A</v>
      </c>
      <c r="Y36" s="156" t="e">
        <f>IF(AND($E36&lt;&gt;"",$E36&gt;0),Ввод_данных!Y36,NA())</f>
        <v>#N/A</v>
      </c>
      <c r="Z36" s="156" t="e">
        <f>IF(AND($E36&lt;&gt;"",$E36&gt;0),Ввод_данных!Z36,NA())</f>
        <v>#N/A</v>
      </c>
      <c r="AA36" s="156" t="e">
        <f>IF(AND($E36&lt;&gt;"",$E36&gt;0),Ввод_данных!AA36,NA())</f>
        <v>#N/A</v>
      </c>
      <c r="AB36" s="156" t="e">
        <f>IF(AND($E36&lt;&gt;"",$E36&gt;0),Ввод_данных!AB36,NA())</f>
        <v>#N/A</v>
      </c>
      <c r="AC36" s="156"/>
      <c r="AD36" s="156"/>
      <c r="AE36" s="156"/>
      <c r="AF36" s="156"/>
      <c r="AG36" s="78"/>
      <c r="AH36" s="78"/>
      <c r="AI36" s="78"/>
      <c r="AJ36" s="78"/>
      <c r="AK36" s="78"/>
      <c r="AL36" s="78"/>
      <c r="AM36" s="78"/>
      <c r="AN36" s="78"/>
      <c r="AO36" s="78"/>
      <c r="AP36" s="78"/>
      <c r="AQ36" s="78"/>
      <c r="AR36" s="78"/>
      <c r="AS36" s="78"/>
      <c r="AT36" s="124"/>
      <c r="AU36" s="126" t="str">
        <f t="shared" ca="1" si="12"/>
        <v/>
      </c>
      <c r="AV36" s="105" t="str">
        <f t="shared" si="13"/>
        <v/>
      </c>
      <c r="AW36" s="283" t="str">
        <f t="shared" si="14"/>
        <v/>
      </c>
      <c r="AX36" s="284" t="str">
        <f t="shared" si="15"/>
        <v/>
      </c>
      <c r="AY36" s="283" t="str">
        <f t="shared" si="16"/>
        <v/>
      </c>
      <c r="AZ36" s="284" t="str">
        <f t="shared" si="17"/>
        <v/>
      </c>
      <c r="BA36" s="285" t="str">
        <f t="shared" si="18"/>
        <v/>
      </c>
      <c r="BB36" s="225"/>
      <c r="BC36" s="242" t="str">
        <f t="shared" si="19"/>
        <v/>
      </c>
      <c r="BD36" s="242" t="str">
        <f t="shared" si="11"/>
        <v/>
      </c>
      <c r="BE36" s="242" t="str">
        <f t="shared" si="11"/>
        <v/>
      </c>
      <c r="BF36" s="242" t="str">
        <f t="shared" si="11"/>
        <v/>
      </c>
      <c r="BG36" s="242" t="str">
        <f t="shared" si="11"/>
        <v/>
      </c>
      <c r="BH36" s="242" t="str">
        <f t="shared" si="11"/>
        <v/>
      </c>
      <c r="BI36" s="242" t="str">
        <f t="shared" si="11"/>
        <v/>
      </c>
      <c r="BJ36" s="174"/>
      <c r="BK36" s="174"/>
      <c r="BL36" s="379"/>
      <c r="BM36" s="379"/>
      <c r="BN36" s="174"/>
      <c r="BO36" s="174"/>
      <c r="BP36" s="174"/>
      <c r="BQ36" s="174"/>
      <c r="BR36" s="174"/>
      <c r="BS36" s="174"/>
      <c r="BT36" s="174"/>
      <c r="BU36" s="174"/>
      <c r="BV36" s="174"/>
      <c r="BW36" s="174"/>
      <c r="BX36" s="174"/>
      <c r="BY36" s="174"/>
      <c r="BZ36" s="174"/>
      <c r="CA36" s="174"/>
      <c r="CB36" s="174"/>
      <c r="CC36" s="174"/>
      <c r="CD36" s="174"/>
      <c r="CE36" s="174"/>
    </row>
    <row r="37" spans="1:83" ht="12.75" customHeight="1" thickBot="1" x14ac:dyDescent="0.25">
      <c r="A37" s="109">
        <f>IF('СПИСОК КЛАССА'!I37&gt;0,1,0)</f>
        <v>0</v>
      </c>
      <c r="B37" s="76">
        <v>13</v>
      </c>
      <c r="C37" s="77" t="str">
        <f>IF(NOT(ISBLANK('СПИСОК КЛАССА'!C37)),'СПИСОК КЛАССА'!C37,"")</f>
        <v/>
      </c>
      <c r="D37" s="106" t="str">
        <f>IF(NOT(ISBLANK('СПИСОК КЛАССА'!D37)),IF($A37=1,'СПИСОК КЛАССА'!D37, "УЧЕНИК НЕ ВЫПОЛНЯЛ РАБОТУ"),"")</f>
        <v/>
      </c>
      <c r="E37" s="455" t="str">
        <f>IF($C37&lt;&gt;"",'СПИСОК КЛАССА'!I37,"")</f>
        <v/>
      </c>
      <c r="F37" s="169" t="e">
        <f>IF(HLOOKUP(Ответы_учащихся!$E37,КЛЮЧИ!$C$5:$D$28,Ответы_учащихся!F$11+1)=Ввод_данных!F37,1,IF(Ввод_данных!F37="N","N",0))</f>
        <v>#N/A</v>
      </c>
      <c r="G37" s="169" t="e">
        <f>IF(HLOOKUP(Ответы_учащихся!$E37,КЛЮЧИ!$C$5:$D$28,Ответы_учащихся!G$11+1)=Ввод_данных!G37,1,IF(Ввод_данных!G37="N","N",0))</f>
        <v>#N/A</v>
      </c>
      <c r="H37" s="169" t="e">
        <f>IF(HLOOKUP(Ответы_учащихся!$E37,КЛЮЧИ!$C$5:$D$28,Ответы_учащихся!H$11+1)=Ввод_данных!H37,1,IF(Ввод_данных!H37="N","N",0))</f>
        <v>#N/A</v>
      </c>
      <c r="I37" s="156" t="e">
        <f>IF(AND($E37&lt;&gt;"",$E37&gt;0),Ввод_данных!I37,NA())</f>
        <v>#N/A</v>
      </c>
      <c r="J37" s="156" t="e">
        <f>IF(AND($E37&lt;&gt;"",$E37&gt;0),Ввод_данных!J37,NA())</f>
        <v>#N/A</v>
      </c>
      <c r="K37" s="156" t="e">
        <f>IF(AND($E37&lt;&gt;"",$E37&gt;0),Ввод_данных!K37,NA())</f>
        <v>#N/A</v>
      </c>
      <c r="L37" s="156" t="e">
        <f>IF(AND($E37&lt;&gt;"",$E37&gt;0),Ввод_данных!L37,NA())</f>
        <v>#N/A</v>
      </c>
      <c r="M37" s="156" t="e">
        <f>IF(AND($E37&lt;&gt;"",$E37&gt;0),Ввод_данных!M37,NA())</f>
        <v>#N/A</v>
      </c>
      <c r="N37" s="156" t="e">
        <f>IF(AND($E37&lt;&gt;"",$E37&gt;0),Ввод_данных!N37,NA())</f>
        <v>#N/A</v>
      </c>
      <c r="O37" s="156" t="e">
        <f>IF(HLOOKUP(Ответы_учащихся!$E37,КЛЮЧИ!$C$5:$D$28,Ответы_учащихся!O$11+1)=Ввод_данных!O37,1,IF(Ввод_данных!O37="N","N",0))</f>
        <v>#N/A</v>
      </c>
      <c r="P37" s="156" t="e">
        <f>IF(AND($E37&lt;&gt;"",$E37&gt;0),Ввод_данных!P37,NA())</f>
        <v>#N/A</v>
      </c>
      <c r="Q37" s="156" t="e">
        <f>IF(HLOOKUP(Ответы_учащихся!$E37,КЛЮЧИ!$C$5:$D$28,Ответы_учащихся!Q$11+1)=Ввод_данных!Q37,1,IF(Ввод_данных!Q37="N","N",0))</f>
        <v>#N/A</v>
      </c>
      <c r="R37" s="156" t="e">
        <f>IF(AND($E37&lt;&gt;"",$E37&gt;0),Ввод_данных!R37,NA())</f>
        <v>#N/A</v>
      </c>
      <c r="S37" s="156" t="e">
        <f>IF(AND($E37&lt;&gt;"",$E37&gt;0),Ввод_данных!S37,NA())</f>
        <v>#N/A</v>
      </c>
      <c r="T37" s="156" t="e">
        <f>IF(AND($E37&lt;&gt;"",$E37&gt;0),Ввод_данных!T37,NA())</f>
        <v>#N/A</v>
      </c>
      <c r="U37" s="156" t="e">
        <f>IF(AND($E37&lt;&gt;"",$E37&gt;0),Ввод_данных!U37,NA())</f>
        <v>#N/A</v>
      </c>
      <c r="V37" s="156" t="e">
        <f>IF(AND($E37&lt;&gt;"",$E37&gt;0),Ввод_данных!V37,NA())</f>
        <v>#N/A</v>
      </c>
      <c r="W37" s="156" t="e">
        <f>IF(AND($E37&lt;&gt;"",$E37&gt;0),Ввод_данных!W37,NA())</f>
        <v>#N/A</v>
      </c>
      <c r="X37" s="156" t="e">
        <f>IF(AND($E37&lt;&gt;"",$E37&gt;0),Ввод_данных!X37,NA())</f>
        <v>#N/A</v>
      </c>
      <c r="Y37" s="156" t="e">
        <f>IF(AND($E37&lt;&gt;"",$E37&gt;0),Ввод_данных!Y37,NA())</f>
        <v>#N/A</v>
      </c>
      <c r="Z37" s="156" t="e">
        <f>IF(AND($E37&lt;&gt;"",$E37&gt;0),Ввод_данных!Z37,NA())</f>
        <v>#N/A</v>
      </c>
      <c r="AA37" s="156" t="e">
        <f>IF(AND($E37&lt;&gt;"",$E37&gt;0),Ввод_данных!AA37,NA())</f>
        <v>#N/A</v>
      </c>
      <c r="AB37" s="156" t="e">
        <f>IF(AND($E37&lt;&gt;"",$E37&gt;0),Ввод_данных!AB37,NA())</f>
        <v>#N/A</v>
      </c>
      <c r="AC37" s="156"/>
      <c r="AD37" s="156"/>
      <c r="AE37" s="156"/>
      <c r="AF37" s="156"/>
      <c r="AG37" s="78"/>
      <c r="AH37" s="78"/>
      <c r="AI37" s="78"/>
      <c r="AJ37" s="78"/>
      <c r="AK37" s="78"/>
      <c r="AL37" s="78"/>
      <c r="AM37" s="78"/>
      <c r="AN37" s="78"/>
      <c r="AO37" s="78"/>
      <c r="AP37" s="78"/>
      <c r="AQ37" s="78"/>
      <c r="AR37" s="78"/>
      <c r="AS37" s="78"/>
      <c r="AT37" s="124"/>
      <c r="AU37" s="126" t="str">
        <f t="shared" ca="1" si="12"/>
        <v/>
      </c>
      <c r="AV37" s="105" t="str">
        <f t="shared" si="13"/>
        <v/>
      </c>
      <c r="AW37" s="283" t="str">
        <f t="shared" si="14"/>
        <v/>
      </c>
      <c r="AX37" s="284" t="str">
        <f t="shared" si="15"/>
        <v/>
      </c>
      <c r="AY37" s="283" t="str">
        <f t="shared" si="16"/>
        <v/>
      </c>
      <c r="AZ37" s="284" t="str">
        <f t="shared" si="17"/>
        <v/>
      </c>
      <c r="BA37" s="285" t="str">
        <f t="shared" si="18"/>
        <v/>
      </c>
      <c r="BB37" s="225"/>
      <c r="BC37" s="242" t="str">
        <f t="shared" si="19"/>
        <v/>
      </c>
      <c r="BD37" s="242" t="str">
        <f t="shared" si="11"/>
        <v/>
      </c>
      <c r="BE37" s="242" t="str">
        <f t="shared" si="11"/>
        <v/>
      </c>
      <c r="BF37" s="242" t="str">
        <f t="shared" si="11"/>
        <v/>
      </c>
      <c r="BG37" s="242" t="str">
        <f t="shared" si="11"/>
        <v/>
      </c>
      <c r="BH37" s="242" t="str">
        <f t="shared" si="11"/>
        <v/>
      </c>
      <c r="BI37" s="242" t="str">
        <f t="shared" si="11"/>
        <v/>
      </c>
      <c r="BJ37" s="174"/>
      <c r="BK37" s="174"/>
      <c r="BL37" s="379"/>
      <c r="BM37" s="379"/>
      <c r="BN37" s="174"/>
      <c r="BO37" s="174"/>
      <c r="BP37" s="174"/>
      <c r="BQ37" s="174"/>
      <c r="BR37" s="174"/>
      <c r="BS37" s="174"/>
      <c r="BT37" s="174"/>
      <c r="BU37" s="174"/>
      <c r="BV37" s="174"/>
      <c r="BW37" s="174"/>
      <c r="BX37" s="174"/>
      <c r="BY37" s="174"/>
      <c r="BZ37" s="174"/>
      <c r="CA37" s="174"/>
      <c r="CB37" s="174"/>
      <c r="CC37" s="174"/>
      <c r="CD37" s="174"/>
      <c r="CE37" s="174"/>
    </row>
    <row r="38" spans="1:83" ht="12.75" customHeight="1" thickBot="1" x14ac:dyDescent="0.25">
      <c r="A38" s="109">
        <f>IF('СПИСОК КЛАССА'!I38&gt;0,1,0)</f>
        <v>0</v>
      </c>
      <c r="B38" s="76">
        <v>14</v>
      </c>
      <c r="C38" s="77" t="str">
        <f>IF(NOT(ISBLANK('СПИСОК КЛАССА'!C38)),'СПИСОК КЛАССА'!C38,"")</f>
        <v/>
      </c>
      <c r="D38" s="106" t="str">
        <f>IF(NOT(ISBLANK('СПИСОК КЛАССА'!D38)),IF($A38=1,'СПИСОК КЛАССА'!D38, "УЧЕНИК НЕ ВЫПОЛНЯЛ РАБОТУ"),"")</f>
        <v/>
      </c>
      <c r="E38" s="455" t="str">
        <f>IF($C38&lt;&gt;"",'СПИСОК КЛАССА'!I38,"")</f>
        <v/>
      </c>
      <c r="F38" s="169" t="e">
        <f>IF(HLOOKUP(Ответы_учащихся!$E38,КЛЮЧИ!$C$5:$D$28,Ответы_учащихся!F$11+1)=Ввод_данных!F38,1,IF(Ввод_данных!F38="N","N",0))</f>
        <v>#N/A</v>
      </c>
      <c r="G38" s="169" t="e">
        <f>IF(HLOOKUP(Ответы_учащихся!$E38,КЛЮЧИ!$C$5:$D$28,Ответы_учащихся!G$11+1)=Ввод_данных!G38,1,IF(Ввод_данных!G38="N","N",0))</f>
        <v>#N/A</v>
      </c>
      <c r="H38" s="169" t="e">
        <f>IF(HLOOKUP(Ответы_учащихся!$E38,КЛЮЧИ!$C$5:$D$28,Ответы_учащихся!H$11+1)=Ввод_данных!H38,1,IF(Ввод_данных!H38="N","N",0))</f>
        <v>#N/A</v>
      </c>
      <c r="I38" s="156" t="e">
        <f>IF(AND($E38&lt;&gt;"",$E38&gt;0),Ввод_данных!I38,NA())</f>
        <v>#N/A</v>
      </c>
      <c r="J38" s="156" t="e">
        <f>IF(AND($E38&lt;&gt;"",$E38&gt;0),Ввод_данных!J38,NA())</f>
        <v>#N/A</v>
      </c>
      <c r="K38" s="156" t="e">
        <f>IF(AND($E38&lt;&gt;"",$E38&gt;0),Ввод_данных!K38,NA())</f>
        <v>#N/A</v>
      </c>
      <c r="L38" s="156" t="e">
        <f>IF(AND($E38&lt;&gt;"",$E38&gt;0),Ввод_данных!L38,NA())</f>
        <v>#N/A</v>
      </c>
      <c r="M38" s="156" t="e">
        <f>IF(AND($E38&lt;&gt;"",$E38&gt;0),Ввод_данных!M38,NA())</f>
        <v>#N/A</v>
      </c>
      <c r="N38" s="156" t="e">
        <f>IF(AND($E38&lt;&gt;"",$E38&gt;0),Ввод_данных!N38,NA())</f>
        <v>#N/A</v>
      </c>
      <c r="O38" s="156" t="e">
        <f>IF(HLOOKUP(Ответы_учащихся!$E38,КЛЮЧИ!$C$5:$D$28,Ответы_учащихся!O$11+1)=Ввод_данных!O38,1,IF(Ввод_данных!O38="N","N",0))</f>
        <v>#N/A</v>
      </c>
      <c r="P38" s="156" t="e">
        <f>IF(AND($E38&lt;&gt;"",$E38&gt;0),Ввод_данных!P38,NA())</f>
        <v>#N/A</v>
      </c>
      <c r="Q38" s="156" t="e">
        <f>IF(HLOOKUP(Ответы_учащихся!$E38,КЛЮЧИ!$C$5:$D$28,Ответы_учащихся!Q$11+1)=Ввод_данных!Q38,1,IF(Ввод_данных!Q38="N","N",0))</f>
        <v>#N/A</v>
      </c>
      <c r="R38" s="156" t="e">
        <f>IF(AND($E38&lt;&gt;"",$E38&gt;0),Ввод_данных!R38,NA())</f>
        <v>#N/A</v>
      </c>
      <c r="S38" s="156" t="e">
        <f>IF(AND($E38&lt;&gt;"",$E38&gt;0),Ввод_данных!S38,NA())</f>
        <v>#N/A</v>
      </c>
      <c r="T38" s="156" t="e">
        <f>IF(AND($E38&lt;&gt;"",$E38&gt;0),Ввод_данных!T38,NA())</f>
        <v>#N/A</v>
      </c>
      <c r="U38" s="156" t="e">
        <f>IF(AND($E38&lt;&gt;"",$E38&gt;0),Ввод_данных!U38,NA())</f>
        <v>#N/A</v>
      </c>
      <c r="V38" s="156" t="e">
        <f>IF(AND($E38&lt;&gt;"",$E38&gt;0),Ввод_данных!V38,NA())</f>
        <v>#N/A</v>
      </c>
      <c r="W38" s="156" t="e">
        <f>IF(AND($E38&lt;&gt;"",$E38&gt;0),Ввод_данных!W38,NA())</f>
        <v>#N/A</v>
      </c>
      <c r="X38" s="156" t="e">
        <f>IF(AND($E38&lt;&gt;"",$E38&gt;0),Ввод_данных!X38,NA())</f>
        <v>#N/A</v>
      </c>
      <c r="Y38" s="156" t="e">
        <f>IF(AND($E38&lt;&gt;"",$E38&gt;0),Ввод_данных!Y38,NA())</f>
        <v>#N/A</v>
      </c>
      <c r="Z38" s="156" t="e">
        <f>IF(AND($E38&lt;&gt;"",$E38&gt;0),Ввод_данных!Z38,NA())</f>
        <v>#N/A</v>
      </c>
      <c r="AA38" s="156" t="e">
        <f>IF(AND($E38&lt;&gt;"",$E38&gt;0),Ввод_данных!AA38,NA())</f>
        <v>#N/A</v>
      </c>
      <c r="AB38" s="156" t="e">
        <f>IF(AND($E38&lt;&gt;"",$E38&gt;0),Ввод_данных!AB38,NA())</f>
        <v>#N/A</v>
      </c>
      <c r="AC38" s="156"/>
      <c r="AD38" s="156"/>
      <c r="AE38" s="156"/>
      <c r="AF38" s="156"/>
      <c r="AG38" s="78"/>
      <c r="AH38" s="78"/>
      <c r="AI38" s="78"/>
      <c r="AJ38" s="78"/>
      <c r="AK38" s="78"/>
      <c r="AL38" s="78"/>
      <c r="AM38" s="78"/>
      <c r="AN38" s="78"/>
      <c r="AO38" s="78"/>
      <c r="AP38" s="78"/>
      <c r="AQ38" s="78"/>
      <c r="AR38" s="78"/>
      <c r="AS38" s="78"/>
      <c r="AT38" s="124"/>
      <c r="AU38" s="126" t="str">
        <f t="shared" ca="1" si="12"/>
        <v/>
      </c>
      <c r="AV38" s="105" t="str">
        <f t="shared" si="13"/>
        <v/>
      </c>
      <c r="AW38" s="283" t="str">
        <f t="shared" si="14"/>
        <v/>
      </c>
      <c r="AX38" s="284" t="str">
        <f t="shared" si="15"/>
        <v/>
      </c>
      <c r="AY38" s="283" t="str">
        <f t="shared" si="16"/>
        <v/>
      </c>
      <c r="AZ38" s="284" t="str">
        <f t="shared" si="17"/>
        <v/>
      </c>
      <c r="BA38" s="285" t="str">
        <f t="shared" si="18"/>
        <v/>
      </c>
      <c r="BB38" s="225"/>
      <c r="BC38" s="242" t="str">
        <f t="shared" si="19"/>
        <v/>
      </c>
      <c r="BD38" s="242" t="str">
        <f t="shared" si="11"/>
        <v/>
      </c>
      <c r="BE38" s="242" t="str">
        <f t="shared" si="11"/>
        <v/>
      </c>
      <c r="BF38" s="242" t="str">
        <f t="shared" si="11"/>
        <v/>
      </c>
      <c r="BG38" s="242" t="str">
        <f t="shared" si="11"/>
        <v/>
      </c>
      <c r="BH38" s="242" t="str">
        <f t="shared" si="11"/>
        <v/>
      </c>
      <c r="BI38" s="242" t="str">
        <f t="shared" si="11"/>
        <v/>
      </c>
      <c r="BJ38" s="174"/>
      <c r="BK38" s="174"/>
      <c r="BL38" s="379"/>
      <c r="BM38" s="379"/>
      <c r="BN38" s="174"/>
      <c r="BO38" s="174"/>
      <c r="BP38" s="174"/>
      <c r="BQ38" s="174"/>
      <c r="BR38" s="174"/>
      <c r="BS38" s="174"/>
      <c r="BT38" s="174"/>
      <c r="BU38" s="174"/>
      <c r="BV38" s="174"/>
      <c r="BW38" s="174"/>
      <c r="BX38" s="174"/>
      <c r="BY38" s="174"/>
      <c r="BZ38" s="174"/>
      <c r="CA38" s="174"/>
      <c r="CB38" s="174"/>
      <c r="CC38" s="174"/>
      <c r="CD38" s="174"/>
      <c r="CE38" s="174"/>
    </row>
    <row r="39" spans="1:83" ht="12.75" customHeight="1" thickBot="1" x14ac:dyDescent="0.25">
      <c r="A39" s="109">
        <f>IF('СПИСОК КЛАССА'!I39&gt;0,1,0)</f>
        <v>0</v>
      </c>
      <c r="B39" s="76">
        <v>15</v>
      </c>
      <c r="C39" s="77" t="str">
        <f>IF(NOT(ISBLANK('СПИСОК КЛАССА'!C39)),'СПИСОК КЛАССА'!C39,"")</f>
        <v/>
      </c>
      <c r="D39" s="106" t="str">
        <f>IF(NOT(ISBLANK('СПИСОК КЛАССА'!D39)),IF($A39=1,'СПИСОК КЛАССА'!D39, "УЧЕНИК НЕ ВЫПОЛНЯЛ РАБОТУ"),"")</f>
        <v/>
      </c>
      <c r="E39" s="455" t="str">
        <f>IF($C39&lt;&gt;"",'СПИСОК КЛАССА'!I39,"")</f>
        <v/>
      </c>
      <c r="F39" s="169" t="e">
        <f>IF(HLOOKUP(Ответы_учащихся!$E39,КЛЮЧИ!$C$5:$D$28,Ответы_учащихся!F$11+1)=Ввод_данных!F39,1,IF(Ввод_данных!F39="N","N",0))</f>
        <v>#N/A</v>
      </c>
      <c r="G39" s="169" t="e">
        <f>IF(HLOOKUP(Ответы_учащихся!$E39,КЛЮЧИ!$C$5:$D$28,Ответы_учащихся!G$11+1)=Ввод_данных!G39,1,IF(Ввод_данных!G39="N","N",0))</f>
        <v>#N/A</v>
      </c>
      <c r="H39" s="169" t="e">
        <f>IF(HLOOKUP(Ответы_учащихся!$E39,КЛЮЧИ!$C$5:$D$28,Ответы_учащихся!H$11+1)=Ввод_данных!H39,1,IF(Ввод_данных!H39="N","N",0))</f>
        <v>#N/A</v>
      </c>
      <c r="I39" s="156" t="e">
        <f>IF(AND($E39&lt;&gt;"",$E39&gt;0),Ввод_данных!I39,NA())</f>
        <v>#N/A</v>
      </c>
      <c r="J39" s="156" t="e">
        <f>IF(AND($E39&lt;&gt;"",$E39&gt;0),Ввод_данных!J39,NA())</f>
        <v>#N/A</v>
      </c>
      <c r="K39" s="156" t="e">
        <f>IF(AND($E39&lt;&gt;"",$E39&gt;0),Ввод_данных!K39,NA())</f>
        <v>#N/A</v>
      </c>
      <c r="L39" s="156" t="e">
        <f>IF(AND($E39&lt;&gt;"",$E39&gt;0),Ввод_данных!L39,NA())</f>
        <v>#N/A</v>
      </c>
      <c r="M39" s="156" t="e">
        <f>IF(AND($E39&lt;&gt;"",$E39&gt;0),Ввод_данных!M39,NA())</f>
        <v>#N/A</v>
      </c>
      <c r="N39" s="156" t="e">
        <f>IF(AND($E39&lt;&gt;"",$E39&gt;0),Ввод_данных!N39,NA())</f>
        <v>#N/A</v>
      </c>
      <c r="O39" s="156" t="e">
        <f>IF(HLOOKUP(Ответы_учащихся!$E39,КЛЮЧИ!$C$5:$D$28,Ответы_учащихся!O$11+1)=Ввод_данных!O39,1,IF(Ввод_данных!O39="N","N",0))</f>
        <v>#N/A</v>
      </c>
      <c r="P39" s="156" t="e">
        <f>IF(AND($E39&lt;&gt;"",$E39&gt;0),Ввод_данных!P39,NA())</f>
        <v>#N/A</v>
      </c>
      <c r="Q39" s="156" t="e">
        <f>IF(HLOOKUP(Ответы_учащихся!$E39,КЛЮЧИ!$C$5:$D$28,Ответы_учащихся!Q$11+1)=Ввод_данных!Q39,1,IF(Ввод_данных!Q39="N","N",0))</f>
        <v>#N/A</v>
      </c>
      <c r="R39" s="156" t="e">
        <f>IF(AND($E39&lt;&gt;"",$E39&gt;0),Ввод_данных!R39,NA())</f>
        <v>#N/A</v>
      </c>
      <c r="S39" s="156" t="e">
        <f>IF(AND($E39&lt;&gt;"",$E39&gt;0),Ввод_данных!S39,NA())</f>
        <v>#N/A</v>
      </c>
      <c r="T39" s="156" t="e">
        <f>IF(AND($E39&lt;&gt;"",$E39&gt;0),Ввод_данных!T39,NA())</f>
        <v>#N/A</v>
      </c>
      <c r="U39" s="156" t="e">
        <f>IF(AND($E39&lt;&gt;"",$E39&gt;0),Ввод_данных!U39,NA())</f>
        <v>#N/A</v>
      </c>
      <c r="V39" s="156" t="e">
        <f>IF(AND($E39&lt;&gt;"",$E39&gt;0),Ввод_данных!V39,NA())</f>
        <v>#N/A</v>
      </c>
      <c r="W39" s="156" t="e">
        <f>IF(AND($E39&lt;&gt;"",$E39&gt;0),Ввод_данных!W39,NA())</f>
        <v>#N/A</v>
      </c>
      <c r="X39" s="156" t="e">
        <f>IF(AND($E39&lt;&gt;"",$E39&gt;0),Ввод_данных!X39,NA())</f>
        <v>#N/A</v>
      </c>
      <c r="Y39" s="156" t="e">
        <f>IF(AND($E39&lt;&gt;"",$E39&gt;0),Ввод_данных!Y39,NA())</f>
        <v>#N/A</v>
      </c>
      <c r="Z39" s="156" t="e">
        <f>IF(AND($E39&lt;&gt;"",$E39&gt;0),Ввод_данных!Z39,NA())</f>
        <v>#N/A</v>
      </c>
      <c r="AA39" s="156" t="e">
        <f>IF(AND($E39&lt;&gt;"",$E39&gt;0),Ввод_данных!AA39,NA())</f>
        <v>#N/A</v>
      </c>
      <c r="AB39" s="156" t="e">
        <f>IF(AND($E39&lt;&gt;"",$E39&gt;0),Ввод_данных!AB39,NA())</f>
        <v>#N/A</v>
      </c>
      <c r="AC39" s="156"/>
      <c r="AD39" s="156"/>
      <c r="AE39" s="156"/>
      <c r="AF39" s="156"/>
      <c r="AG39" s="78"/>
      <c r="AH39" s="78"/>
      <c r="AI39" s="78"/>
      <c r="AJ39" s="78"/>
      <c r="AK39" s="78"/>
      <c r="AL39" s="78"/>
      <c r="AM39" s="78"/>
      <c r="AN39" s="78"/>
      <c r="AO39" s="78"/>
      <c r="AP39" s="78"/>
      <c r="AQ39" s="78"/>
      <c r="AR39" s="78"/>
      <c r="AS39" s="78"/>
      <c r="AT39" s="124"/>
      <c r="AU39" s="126" t="str">
        <f t="shared" ca="1" si="12"/>
        <v/>
      </c>
      <c r="AV39" s="105" t="str">
        <f t="shared" si="13"/>
        <v/>
      </c>
      <c r="AW39" s="283" t="str">
        <f t="shared" si="14"/>
        <v/>
      </c>
      <c r="AX39" s="284" t="str">
        <f t="shared" si="15"/>
        <v/>
      </c>
      <c r="AY39" s="283" t="str">
        <f t="shared" si="16"/>
        <v/>
      </c>
      <c r="AZ39" s="284" t="str">
        <f t="shared" si="17"/>
        <v/>
      </c>
      <c r="BA39" s="285" t="str">
        <f t="shared" si="18"/>
        <v/>
      </c>
      <c r="BB39" s="225"/>
      <c r="BC39" s="242" t="str">
        <f t="shared" si="19"/>
        <v/>
      </c>
      <c r="BD39" s="242" t="str">
        <f t="shared" si="11"/>
        <v/>
      </c>
      <c r="BE39" s="242" t="str">
        <f t="shared" si="11"/>
        <v/>
      </c>
      <c r="BF39" s="242" t="str">
        <f t="shared" si="11"/>
        <v/>
      </c>
      <c r="BG39" s="242" t="str">
        <f t="shared" si="11"/>
        <v/>
      </c>
      <c r="BH39" s="242" t="str">
        <f t="shared" si="11"/>
        <v/>
      </c>
      <c r="BI39" s="242" t="str">
        <f t="shared" si="11"/>
        <v/>
      </c>
      <c r="BJ39" s="174"/>
      <c r="BK39" s="174"/>
      <c r="BL39" s="379"/>
      <c r="BM39" s="379"/>
      <c r="BN39" s="174"/>
      <c r="BO39" s="174"/>
      <c r="BP39" s="174"/>
      <c r="BQ39" s="174"/>
      <c r="BR39" s="174"/>
      <c r="BS39" s="174"/>
      <c r="BT39" s="174"/>
      <c r="BU39" s="174"/>
      <c r="BV39" s="174"/>
      <c r="BW39" s="174"/>
      <c r="BX39" s="174"/>
      <c r="BY39" s="174"/>
      <c r="BZ39" s="174"/>
      <c r="CA39" s="174"/>
      <c r="CB39" s="174"/>
      <c r="CC39" s="174"/>
      <c r="CD39" s="174"/>
      <c r="CE39" s="174"/>
    </row>
    <row r="40" spans="1:83" ht="12.75" customHeight="1" thickBot="1" x14ac:dyDescent="0.25">
      <c r="A40" s="109">
        <f>IF('СПИСОК КЛАССА'!I40&gt;0,1,0)</f>
        <v>0</v>
      </c>
      <c r="B40" s="76">
        <v>16</v>
      </c>
      <c r="C40" s="77" t="str">
        <f>IF(NOT(ISBLANK('СПИСОК КЛАССА'!C40)),'СПИСОК КЛАССА'!C40,"")</f>
        <v/>
      </c>
      <c r="D40" s="106" t="str">
        <f>IF(NOT(ISBLANK('СПИСОК КЛАССА'!D40)),IF($A40=1,'СПИСОК КЛАССА'!D40, "УЧЕНИК НЕ ВЫПОЛНЯЛ РАБОТУ"),"")</f>
        <v/>
      </c>
      <c r="E40" s="455" t="str">
        <f>IF($C40&lt;&gt;"",'СПИСОК КЛАССА'!I40,"")</f>
        <v/>
      </c>
      <c r="F40" s="169" t="e">
        <f>IF(HLOOKUP(Ответы_учащихся!$E40,КЛЮЧИ!$C$5:$D$28,Ответы_учащихся!F$11+1)=Ввод_данных!F40,1,IF(Ввод_данных!F40="N","N",0))</f>
        <v>#N/A</v>
      </c>
      <c r="G40" s="169" t="e">
        <f>IF(HLOOKUP(Ответы_учащихся!$E40,КЛЮЧИ!$C$5:$D$28,Ответы_учащихся!G$11+1)=Ввод_данных!G40,1,IF(Ввод_данных!G40="N","N",0))</f>
        <v>#N/A</v>
      </c>
      <c r="H40" s="169" t="e">
        <f>IF(HLOOKUP(Ответы_учащихся!$E40,КЛЮЧИ!$C$5:$D$28,Ответы_учащихся!H$11+1)=Ввод_данных!H40,1,IF(Ввод_данных!H40="N","N",0))</f>
        <v>#N/A</v>
      </c>
      <c r="I40" s="156" t="e">
        <f>IF(AND($E40&lt;&gt;"",$E40&gt;0),Ввод_данных!I40,NA())</f>
        <v>#N/A</v>
      </c>
      <c r="J40" s="156" t="e">
        <f>IF(AND($E40&lt;&gt;"",$E40&gt;0),Ввод_данных!J40,NA())</f>
        <v>#N/A</v>
      </c>
      <c r="K40" s="156" t="e">
        <f>IF(AND($E40&lt;&gt;"",$E40&gt;0),Ввод_данных!K40,NA())</f>
        <v>#N/A</v>
      </c>
      <c r="L40" s="156" t="e">
        <f>IF(AND($E40&lt;&gt;"",$E40&gt;0),Ввод_данных!L40,NA())</f>
        <v>#N/A</v>
      </c>
      <c r="M40" s="156" t="e">
        <f>IF(AND($E40&lt;&gt;"",$E40&gt;0),Ввод_данных!M40,NA())</f>
        <v>#N/A</v>
      </c>
      <c r="N40" s="156" t="e">
        <f>IF(AND($E40&lt;&gt;"",$E40&gt;0),Ввод_данных!N40,NA())</f>
        <v>#N/A</v>
      </c>
      <c r="O40" s="156" t="e">
        <f>IF(HLOOKUP(Ответы_учащихся!$E40,КЛЮЧИ!$C$5:$D$28,Ответы_учащихся!O$11+1)=Ввод_данных!O40,1,IF(Ввод_данных!O40="N","N",0))</f>
        <v>#N/A</v>
      </c>
      <c r="P40" s="156" t="e">
        <f>IF(AND($E40&lt;&gt;"",$E40&gt;0),Ввод_данных!P40,NA())</f>
        <v>#N/A</v>
      </c>
      <c r="Q40" s="156" t="e">
        <f>IF(HLOOKUP(Ответы_учащихся!$E40,КЛЮЧИ!$C$5:$D$28,Ответы_учащихся!Q$11+1)=Ввод_данных!Q40,1,IF(Ввод_данных!Q40="N","N",0))</f>
        <v>#N/A</v>
      </c>
      <c r="R40" s="156" t="e">
        <f>IF(AND($E40&lt;&gt;"",$E40&gt;0),Ввод_данных!R40,NA())</f>
        <v>#N/A</v>
      </c>
      <c r="S40" s="156" t="e">
        <f>IF(AND($E40&lt;&gt;"",$E40&gt;0),Ввод_данных!S40,NA())</f>
        <v>#N/A</v>
      </c>
      <c r="T40" s="156" t="e">
        <f>IF(AND($E40&lt;&gt;"",$E40&gt;0),Ввод_данных!T40,NA())</f>
        <v>#N/A</v>
      </c>
      <c r="U40" s="156" t="e">
        <f>IF(AND($E40&lt;&gt;"",$E40&gt;0),Ввод_данных!U40,NA())</f>
        <v>#N/A</v>
      </c>
      <c r="V40" s="156" t="e">
        <f>IF(AND($E40&lt;&gt;"",$E40&gt;0),Ввод_данных!V40,NA())</f>
        <v>#N/A</v>
      </c>
      <c r="W40" s="156" t="e">
        <f>IF(AND($E40&lt;&gt;"",$E40&gt;0),Ввод_данных!W40,NA())</f>
        <v>#N/A</v>
      </c>
      <c r="X40" s="156" t="e">
        <f>IF(AND($E40&lt;&gt;"",$E40&gt;0),Ввод_данных!X40,NA())</f>
        <v>#N/A</v>
      </c>
      <c r="Y40" s="156" t="e">
        <f>IF(AND($E40&lt;&gt;"",$E40&gt;0),Ввод_данных!Y40,NA())</f>
        <v>#N/A</v>
      </c>
      <c r="Z40" s="156" t="e">
        <f>IF(AND($E40&lt;&gt;"",$E40&gt;0),Ввод_данных!Z40,NA())</f>
        <v>#N/A</v>
      </c>
      <c r="AA40" s="156" t="e">
        <f>IF(AND($E40&lt;&gt;"",$E40&gt;0),Ввод_данных!AA40,NA())</f>
        <v>#N/A</v>
      </c>
      <c r="AB40" s="156" t="e">
        <f>IF(AND($E40&lt;&gt;"",$E40&gt;0),Ввод_данных!AB40,NA())</f>
        <v>#N/A</v>
      </c>
      <c r="AC40" s="156"/>
      <c r="AD40" s="156"/>
      <c r="AE40" s="156"/>
      <c r="AF40" s="156"/>
      <c r="AG40" s="78"/>
      <c r="AH40" s="78"/>
      <c r="AI40" s="78"/>
      <c r="AJ40" s="78"/>
      <c r="AK40" s="78"/>
      <c r="AL40" s="78"/>
      <c r="AM40" s="78"/>
      <c r="AN40" s="78"/>
      <c r="AO40" s="78"/>
      <c r="AP40" s="78"/>
      <c r="AQ40" s="78"/>
      <c r="AR40" s="78"/>
      <c r="AS40" s="78"/>
      <c r="AT40" s="124"/>
      <c r="AU40" s="126" t="str">
        <f t="shared" ca="1" si="12"/>
        <v/>
      </c>
      <c r="AV40" s="105" t="str">
        <f t="shared" si="13"/>
        <v/>
      </c>
      <c r="AW40" s="283" t="str">
        <f t="shared" si="14"/>
        <v/>
      </c>
      <c r="AX40" s="284" t="str">
        <f t="shared" si="15"/>
        <v/>
      </c>
      <c r="AY40" s="283" t="str">
        <f t="shared" si="16"/>
        <v/>
      </c>
      <c r="AZ40" s="284" t="str">
        <f t="shared" si="17"/>
        <v/>
      </c>
      <c r="BA40" s="285" t="str">
        <f t="shared" si="18"/>
        <v/>
      </c>
      <c r="BB40" s="225"/>
      <c r="BC40" s="242" t="str">
        <f t="shared" si="19"/>
        <v/>
      </c>
      <c r="BD40" s="242" t="str">
        <f t="shared" si="11"/>
        <v/>
      </c>
      <c r="BE40" s="242" t="str">
        <f t="shared" si="11"/>
        <v/>
      </c>
      <c r="BF40" s="242" t="str">
        <f t="shared" si="11"/>
        <v/>
      </c>
      <c r="BG40" s="242" t="str">
        <f t="shared" si="11"/>
        <v/>
      </c>
      <c r="BH40" s="242" t="str">
        <f t="shared" si="11"/>
        <v/>
      </c>
      <c r="BI40" s="242" t="str">
        <f t="shared" si="11"/>
        <v/>
      </c>
      <c r="BJ40" s="174"/>
      <c r="BK40" s="174"/>
      <c r="BL40" s="379"/>
      <c r="BM40" s="379"/>
      <c r="BN40" s="174"/>
      <c r="BO40" s="174"/>
      <c r="BP40" s="174"/>
      <c r="BQ40" s="174"/>
      <c r="BR40" s="174"/>
      <c r="BS40" s="174"/>
      <c r="BT40" s="174"/>
      <c r="BU40" s="174"/>
      <c r="BV40" s="174"/>
      <c r="BW40" s="174"/>
      <c r="BX40" s="174"/>
      <c r="BY40" s="174"/>
      <c r="BZ40" s="174"/>
      <c r="CA40" s="174"/>
      <c r="CB40" s="174"/>
      <c r="CC40" s="174"/>
      <c r="CD40" s="174"/>
      <c r="CE40" s="174"/>
    </row>
    <row r="41" spans="1:83" ht="12.75" customHeight="1" thickBot="1" x14ac:dyDescent="0.25">
      <c r="A41" s="109">
        <f>IF('СПИСОК КЛАССА'!I41&gt;0,1,0)</f>
        <v>0</v>
      </c>
      <c r="B41" s="76">
        <v>17</v>
      </c>
      <c r="C41" s="77" t="str">
        <f>IF(NOT(ISBLANK('СПИСОК КЛАССА'!C41)),'СПИСОК КЛАССА'!C41,"")</f>
        <v/>
      </c>
      <c r="D41" s="106" t="str">
        <f>IF(NOT(ISBLANK('СПИСОК КЛАССА'!D41)),IF($A41=1,'СПИСОК КЛАССА'!D41, "УЧЕНИК НЕ ВЫПОЛНЯЛ РАБОТУ"),"")</f>
        <v/>
      </c>
      <c r="E41" s="455" t="str">
        <f>IF($C41&lt;&gt;"",'СПИСОК КЛАССА'!I41,"")</f>
        <v/>
      </c>
      <c r="F41" s="169" t="e">
        <f>IF(HLOOKUP(Ответы_учащихся!$E41,КЛЮЧИ!$C$5:$D$28,Ответы_учащихся!F$11+1)=Ввод_данных!F41,1,IF(Ввод_данных!F41="N","N",0))</f>
        <v>#N/A</v>
      </c>
      <c r="G41" s="169" t="e">
        <f>IF(HLOOKUP(Ответы_учащихся!$E41,КЛЮЧИ!$C$5:$D$28,Ответы_учащихся!G$11+1)=Ввод_данных!G41,1,IF(Ввод_данных!G41="N","N",0))</f>
        <v>#N/A</v>
      </c>
      <c r="H41" s="169" t="e">
        <f>IF(HLOOKUP(Ответы_учащихся!$E41,КЛЮЧИ!$C$5:$D$28,Ответы_учащихся!H$11+1)=Ввод_данных!H41,1,IF(Ввод_данных!H41="N","N",0))</f>
        <v>#N/A</v>
      </c>
      <c r="I41" s="156" t="e">
        <f>IF(AND($E41&lt;&gt;"",$E41&gt;0),Ввод_данных!I41,NA())</f>
        <v>#N/A</v>
      </c>
      <c r="J41" s="156" t="e">
        <f>IF(AND($E41&lt;&gt;"",$E41&gt;0),Ввод_данных!J41,NA())</f>
        <v>#N/A</v>
      </c>
      <c r="K41" s="156" t="e">
        <f>IF(AND($E41&lt;&gt;"",$E41&gt;0),Ввод_данных!K41,NA())</f>
        <v>#N/A</v>
      </c>
      <c r="L41" s="156" t="e">
        <f>IF(AND($E41&lt;&gt;"",$E41&gt;0),Ввод_данных!L41,NA())</f>
        <v>#N/A</v>
      </c>
      <c r="M41" s="156" t="e">
        <f>IF(AND($E41&lt;&gt;"",$E41&gt;0),Ввод_данных!M41,NA())</f>
        <v>#N/A</v>
      </c>
      <c r="N41" s="156" t="e">
        <f>IF(AND($E41&lt;&gt;"",$E41&gt;0),Ввод_данных!N41,NA())</f>
        <v>#N/A</v>
      </c>
      <c r="O41" s="156" t="e">
        <f>IF(HLOOKUP(Ответы_учащихся!$E41,КЛЮЧИ!$C$5:$D$28,Ответы_учащихся!O$11+1)=Ввод_данных!O41,1,IF(Ввод_данных!O41="N","N",0))</f>
        <v>#N/A</v>
      </c>
      <c r="P41" s="156" t="e">
        <f>IF(AND($E41&lt;&gt;"",$E41&gt;0),Ввод_данных!P41,NA())</f>
        <v>#N/A</v>
      </c>
      <c r="Q41" s="156" t="e">
        <f>IF(HLOOKUP(Ответы_учащихся!$E41,КЛЮЧИ!$C$5:$D$28,Ответы_учащихся!Q$11+1)=Ввод_данных!Q41,1,IF(Ввод_данных!Q41="N","N",0))</f>
        <v>#N/A</v>
      </c>
      <c r="R41" s="156" t="e">
        <f>IF(AND($E41&lt;&gt;"",$E41&gt;0),Ввод_данных!R41,NA())</f>
        <v>#N/A</v>
      </c>
      <c r="S41" s="156" t="e">
        <f>IF(AND($E41&lt;&gt;"",$E41&gt;0),Ввод_данных!S41,NA())</f>
        <v>#N/A</v>
      </c>
      <c r="T41" s="156" t="e">
        <f>IF(AND($E41&lt;&gt;"",$E41&gt;0),Ввод_данных!T41,NA())</f>
        <v>#N/A</v>
      </c>
      <c r="U41" s="156" t="e">
        <f>IF(AND($E41&lt;&gt;"",$E41&gt;0),Ввод_данных!U41,NA())</f>
        <v>#N/A</v>
      </c>
      <c r="V41" s="156" t="e">
        <f>IF(AND($E41&lt;&gt;"",$E41&gt;0),Ввод_данных!V41,NA())</f>
        <v>#N/A</v>
      </c>
      <c r="W41" s="156" t="e">
        <f>IF(AND($E41&lt;&gt;"",$E41&gt;0),Ввод_данных!W41,NA())</f>
        <v>#N/A</v>
      </c>
      <c r="X41" s="156" t="e">
        <f>IF(AND($E41&lt;&gt;"",$E41&gt;0),Ввод_данных!X41,NA())</f>
        <v>#N/A</v>
      </c>
      <c r="Y41" s="156" t="e">
        <f>IF(AND($E41&lt;&gt;"",$E41&gt;0),Ввод_данных!Y41,NA())</f>
        <v>#N/A</v>
      </c>
      <c r="Z41" s="156" t="e">
        <f>IF(AND($E41&lt;&gt;"",$E41&gt;0),Ввод_данных!Z41,NA())</f>
        <v>#N/A</v>
      </c>
      <c r="AA41" s="156" t="e">
        <f>IF(AND($E41&lt;&gt;"",$E41&gt;0),Ввод_данных!AA41,NA())</f>
        <v>#N/A</v>
      </c>
      <c r="AB41" s="156" t="e">
        <f>IF(AND($E41&lt;&gt;"",$E41&gt;0),Ввод_данных!AB41,NA())</f>
        <v>#N/A</v>
      </c>
      <c r="AC41" s="156"/>
      <c r="AD41" s="156"/>
      <c r="AE41" s="156"/>
      <c r="AF41" s="156"/>
      <c r="AG41" s="78"/>
      <c r="AH41" s="78"/>
      <c r="AI41" s="78"/>
      <c r="AJ41" s="78"/>
      <c r="AK41" s="78"/>
      <c r="AL41" s="78"/>
      <c r="AM41" s="78"/>
      <c r="AN41" s="78"/>
      <c r="AO41" s="78"/>
      <c r="AP41" s="78"/>
      <c r="AQ41" s="78"/>
      <c r="AR41" s="78"/>
      <c r="AS41" s="78"/>
      <c r="AT41" s="124"/>
      <c r="AU41" s="126" t="str">
        <f t="shared" ca="1" si="12"/>
        <v/>
      </c>
      <c r="AV41" s="105" t="str">
        <f t="shared" si="13"/>
        <v/>
      </c>
      <c r="AW41" s="283" t="str">
        <f t="shared" si="14"/>
        <v/>
      </c>
      <c r="AX41" s="284" t="str">
        <f t="shared" si="15"/>
        <v/>
      </c>
      <c r="AY41" s="283" t="str">
        <f t="shared" si="16"/>
        <v/>
      </c>
      <c r="AZ41" s="284" t="str">
        <f t="shared" si="17"/>
        <v/>
      </c>
      <c r="BA41" s="285" t="str">
        <f t="shared" si="18"/>
        <v/>
      </c>
      <c r="BB41" s="225"/>
      <c r="BC41" s="242" t="str">
        <f t="shared" si="19"/>
        <v/>
      </c>
      <c r="BD41" s="242" t="str">
        <f t="shared" si="19"/>
        <v/>
      </c>
      <c r="BE41" s="242" t="str">
        <f t="shared" si="19"/>
        <v/>
      </c>
      <c r="BF41" s="242" t="str">
        <f t="shared" si="19"/>
        <v/>
      </c>
      <c r="BG41" s="242" t="str">
        <f t="shared" si="19"/>
        <v/>
      </c>
      <c r="BH41" s="242" t="str">
        <f t="shared" si="19"/>
        <v/>
      </c>
      <c r="BI41" s="242" t="str">
        <f t="shared" si="19"/>
        <v/>
      </c>
      <c r="BJ41" s="174"/>
      <c r="BK41" s="174"/>
      <c r="BL41" s="379"/>
      <c r="BM41" s="379"/>
      <c r="BN41" s="174"/>
      <c r="BO41" s="174"/>
      <c r="BP41" s="174"/>
      <c r="BQ41" s="174"/>
      <c r="BR41" s="174"/>
      <c r="BS41" s="174"/>
      <c r="BT41" s="174"/>
      <c r="BU41" s="174"/>
      <c r="BV41" s="174"/>
      <c r="BW41" s="174"/>
      <c r="BX41" s="174"/>
      <c r="BY41" s="174"/>
      <c r="BZ41" s="174"/>
      <c r="CA41" s="174"/>
      <c r="CB41" s="174"/>
      <c r="CC41" s="174"/>
      <c r="CD41" s="174"/>
      <c r="CE41" s="174"/>
    </row>
    <row r="42" spans="1:83" ht="12.75" customHeight="1" thickBot="1" x14ac:dyDescent="0.25">
      <c r="A42" s="109">
        <f>IF('СПИСОК КЛАССА'!I42&gt;0,1,0)</f>
        <v>0</v>
      </c>
      <c r="B42" s="76">
        <v>18</v>
      </c>
      <c r="C42" s="77" t="str">
        <f>IF(NOT(ISBLANK('СПИСОК КЛАССА'!C42)),'СПИСОК КЛАССА'!C42,"")</f>
        <v/>
      </c>
      <c r="D42" s="106" t="str">
        <f>IF(NOT(ISBLANK('СПИСОК КЛАССА'!D42)),IF($A42=1,'СПИСОК КЛАССА'!D42, "УЧЕНИК НЕ ВЫПОЛНЯЛ РАБОТУ"),"")</f>
        <v/>
      </c>
      <c r="E42" s="455" t="str">
        <f>IF($C42&lt;&gt;"",'СПИСОК КЛАССА'!I42,"")</f>
        <v/>
      </c>
      <c r="F42" s="169" t="e">
        <f>IF(HLOOKUP(Ответы_учащихся!$E42,КЛЮЧИ!$C$5:$D$28,Ответы_учащихся!F$11+1)=Ввод_данных!F42,1,IF(Ввод_данных!F42="N","N",0))</f>
        <v>#N/A</v>
      </c>
      <c r="G42" s="169" t="e">
        <f>IF(HLOOKUP(Ответы_учащихся!$E42,КЛЮЧИ!$C$5:$D$28,Ответы_учащихся!G$11+1)=Ввод_данных!G42,1,IF(Ввод_данных!G42="N","N",0))</f>
        <v>#N/A</v>
      </c>
      <c r="H42" s="169" t="e">
        <f>IF(HLOOKUP(Ответы_учащихся!$E42,КЛЮЧИ!$C$5:$D$28,Ответы_учащихся!H$11+1)=Ввод_данных!H42,1,IF(Ввод_данных!H42="N","N",0))</f>
        <v>#N/A</v>
      </c>
      <c r="I42" s="156" t="e">
        <f>IF(AND($E42&lt;&gt;"",$E42&gt;0),Ввод_данных!I42,NA())</f>
        <v>#N/A</v>
      </c>
      <c r="J42" s="156" t="e">
        <f>IF(AND($E42&lt;&gt;"",$E42&gt;0),Ввод_данных!J42,NA())</f>
        <v>#N/A</v>
      </c>
      <c r="K42" s="156" t="e">
        <f>IF(AND($E42&lt;&gt;"",$E42&gt;0),Ввод_данных!K42,NA())</f>
        <v>#N/A</v>
      </c>
      <c r="L42" s="156" t="e">
        <f>IF(AND($E42&lt;&gt;"",$E42&gt;0),Ввод_данных!L42,NA())</f>
        <v>#N/A</v>
      </c>
      <c r="M42" s="156" t="e">
        <f>IF(AND($E42&lt;&gt;"",$E42&gt;0),Ввод_данных!M42,NA())</f>
        <v>#N/A</v>
      </c>
      <c r="N42" s="156" t="e">
        <f>IF(AND($E42&lt;&gt;"",$E42&gt;0),Ввод_данных!N42,NA())</f>
        <v>#N/A</v>
      </c>
      <c r="O42" s="156" t="e">
        <f>IF(HLOOKUP(Ответы_учащихся!$E42,КЛЮЧИ!$C$5:$D$28,Ответы_учащихся!O$11+1)=Ввод_данных!O42,1,IF(Ввод_данных!O42="N","N",0))</f>
        <v>#N/A</v>
      </c>
      <c r="P42" s="156" t="e">
        <f>IF(AND($E42&lt;&gt;"",$E42&gt;0),Ввод_данных!P42,NA())</f>
        <v>#N/A</v>
      </c>
      <c r="Q42" s="156" t="e">
        <f>IF(HLOOKUP(Ответы_учащихся!$E42,КЛЮЧИ!$C$5:$D$28,Ответы_учащихся!Q$11+1)=Ввод_данных!Q42,1,IF(Ввод_данных!Q42="N","N",0))</f>
        <v>#N/A</v>
      </c>
      <c r="R42" s="156" t="e">
        <f>IF(AND($E42&lt;&gt;"",$E42&gt;0),Ввод_данных!R42,NA())</f>
        <v>#N/A</v>
      </c>
      <c r="S42" s="156" t="e">
        <f>IF(AND($E42&lt;&gt;"",$E42&gt;0),Ввод_данных!S42,NA())</f>
        <v>#N/A</v>
      </c>
      <c r="T42" s="156" t="e">
        <f>IF(AND($E42&lt;&gt;"",$E42&gt;0),Ввод_данных!T42,NA())</f>
        <v>#N/A</v>
      </c>
      <c r="U42" s="156" t="e">
        <f>IF(AND($E42&lt;&gt;"",$E42&gt;0),Ввод_данных!U42,NA())</f>
        <v>#N/A</v>
      </c>
      <c r="V42" s="156" t="e">
        <f>IF(AND($E42&lt;&gt;"",$E42&gt;0),Ввод_данных!V42,NA())</f>
        <v>#N/A</v>
      </c>
      <c r="W42" s="156" t="e">
        <f>IF(AND($E42&lt;&gt;"",$E42&gt;0),Ввод_данных!W42,NA())</f>
        <v>#N/A</v>
      </c>
      <c r="X42" s="156" t="e">
        <f>IF(AND($E42&lt;&gt;"",$E42&gt;0),Ввод_данных!X42,NA())</f>
        <v>#N/A</v>
      </c>
      <c r="Y42" s="156" t="e">
        <f>IF(AND($E42&lt;&gt;"",$E42&gt;0),Ввод_данных!Y42,NA())</f>
        <v>#N/A</v>
      </c>
      <c r="Z42" s="156" t="e">
        <f>IF(AND($E42&lt;&gt;"",$E42&gt;0),Ввод_данных!Z42,NA())</f>
        <v>#N/A</v>
      </c>
      <c r="AA42" s="156" t="e">
        <f>IF(AND($E42&lt;&gt;"",$E42&gt;0),Ввод_данных!AA42,NA())</f>
        <v>#N/A</v>
      </c>
      <c r="AB42" s="156" t="e">
        <f>IF(AND($E42&lt;&gt;"",$E42&gt;0),Ввод_данных!AB42,NA())</f>
        <v>#N/A</v>
      </c>
      <c r="AC42" s="156"/>
      <c r="AD42" s="156"/>
      <c r="AE42" s="156"/>
      <c r="AF42" s="156"/>
      <c r="AG42" s="78"/>
      <c r="AH42" s="78"/>
      <c r="AI42" s="78"/>
      <c r="AJ42" s="78"/>
      <c r="AK42" s="78"/>
      <c r="AL42" s="78"/>
      <c r="AM42" s="78"/>
      <c r="AN42" s="78"/>
      <c r="AO42" s="78"/>
      <c r="AP42" s="78"/>
      <c r="AQ42" s="78"/>
      <c r="AR42" s="78"/>
      <c r="AS42" s="78"/>
      <c r="AT42" s="124"/>
      <c r="AU42" s="126" t="str">
        <f t="shared" ca="1" si="12"/>
        <v/>
      </c>
      <c r="AV42" s="105" t="str">
        <f t="shared" si="13"/>
        <v/>
      </c>
      <c r="AW42" s="283" t="str">
        <f t="shared" si="14"/>
        <v/>
      </c>
      <c r="AX42" s="284" t="str">
        <f t="shared" si="15"/>
        <v/>
      </c>
      <c r="AY42" s="283" t="str">
        <f t="shared" si="16"/>
        <v/>
      </c>
      <c r="AZ42" s="284" t="str">
        <f t="shared" si="17"/>
        <v/>
      </c>
      <c r="BA42" s="285" t="str">
        <f t="shared" si="18"/>
        <v/>
      </c>
      <c r="BB42" s="225"/>
      <c r="BC42" s="242" t="str">
        <f t="shared" si="19"/>
        <v/>
      </c>
      <c r="BD42" s="242" t="str">
        <f t="shared" si="19"/>
        <v/>
      </c>
      <c r="BE42" s="242" t="str">
        <f t="shared" si="19"/>
        <v/>
      </c>
      <c r="BF42" s="242" t="str">
        <f t="shared" si="19"/>
        <v/>
      </c>
      <c r="BG42" s="242" t="str">
        <f t="shared" si="19"/>
        <v/>
      </c>
      <c r="BH42" s="242" t="str">
        <f t="shared" si="19"/>
        <v/>
      </c>
      <c r="BI42" s="242" t="str">
        <f t="shared" si="19"/>
        <v/>
      </c>
      <c r="BJ42" s="174"/>
      <c r="BK42" s="174"/>
      <c r="BL42" s="379"/>
      <c r="BM42" s="379"/>
      <c r="BN42" s="174"/>
      <c r="BO42" s="174"/>
      <c r="BP42" s="174"/>
      <c r="BQ42" s="174"/>
      <c r="BR42" s="174"/>
      <c r="BS42" s="174"/>
      <c r="BT42" s="174"/>
      <c r="BU42" s="174"/>
      <c r="BV42" s="174"/>
      <c r="BW42" s="174"/>
      <c r="BX42" s="174"/>
      <c r="BY42" s="174"/>
      <c r="BZ42" s="174"/>
      <c r="CA42" s="174"/>
      <c r="CB42" s="174"/>
      <c r="CC42" s="174"/>
      <c r="CD42" s="174"/>
      <c r="CE42" s="174"/>
    </row>
    <row r="43" spans="1:83" ht="12.75" customHeight="1" thickBot="1" x14ac:dyDescent="0.25">
      <c r="A43" s="109">
        <f>IF('СПИСОК КЛАССА'!I43&gt;0,1,0)</f>
        <v>0</v>
      </c>
      <c r="B43" s="76">
        <v>19</v>
      </c>
      <c r="C43" s="77" t="str">
        <f>IF(NOT(ISBLANK('СПИСОК КЛАССА'!C43)),'СПИСОК КЛАССА'!C43,"")</f>
        <v/>
      </c>
      <c r="D43" s="106" t="str">
        <f>IF(NOT(ISBLANK('СПИСОК КЛАССА'!D43)),IF($A43=1,'СПИСОК КЛАССА'!D43, "УЧЕНИК НЕ ВЫПОЛНЯЛ РАБОТУ"),"")</f>
        <v/>
      </c>
      <c r="E43" s="455" t="str">
        <f>IF($C43&lt;&gt;"",'СПИСОК КЛАССА'!I43,"")</f>
        <v/>
      </c>
      <c r="F43" s="169" t="e">
        <f>IF(HLOOKUP(Ответы_учащихся!$E43,КЛЮЧИ!$C$5:$D$28,Ответы_учащихся!F$11+1)=Ввод_данных!F43,1,IF(Ввод_данных!F43="N","N",0))</f>
        <v>#N/A</v>
      </c>
      <c r="G43" s="169" t="e">
        <f>IF(HLOOKUP(Ответы_учащихся!$E43,КЛЮЧИ!$C$5:$D$28,Ответы_учащихся!G$11+1)=Ввод_данных!G43,1,IF(Ввод_данных!G43="N","N",0))</f>
        <v>#N/A</v>
      </c>
      <c r="H43" s="169" t="e">
        <f>IF(HLOOKUP(Ответы_учащихся!$E43,КЛЮЧИ!$C$5:$D$28,Ответы_учащихся!H$11+1)=Ввод_данных!H43,1,IF(Ввод_данных!H43="N","N",0))</f>
        <v>#N/A</v>
      </c>
      <c r="I43" s="156" t="e">
        <f>IF(AND($E43&lt;&gt;"",$E43&gt;0),Ввод_данных!I43,NA())</f>
        <v>#N/A</v>
      </c>
      <c r="J43" s="156" t="e">
        <f>IF(AND($E43&lt;&gt;"",$E43&gt;0),Ввод_данных!J43,NA())</f>
        <v>#N/A</v>
      </c>
      <c r="K43" s="156" t="e">
        <f>IF(AND($E43&lt;&gt;"",$E43&gt;0),Ввод_данных!K43,NA())</f>
        <v>#N/A</v>
      </c>
      <c r="L43" s="156" t="e">
        <f>IF(AND($E43&lt;&gt;"",$E43&gt;0),Ввод_данных!L43,NA())</f>
        <v>#N/A</v>
      </c>
      <c r="M43" s="156" t="e">
        <f>IF(AND($E43&lt;&gt;"",$E43&gt;0),Ввод_данных!M43,NA())</f>
        <v>#N/A</v>
      </c>
      <c r="N43" s="156" t="e">
        <f>IF(AND($E43&lt;&gt;"",$E43&gt;0),Ввод_данных!N43,NA())</f>
        <v>#N/A</v>
      </c>
      <c r="O43" s="156" t="e">
        <f>IF(HLOOKUP(Ответы_учащихся!$E43,КЛЮЧИ!$C$5:$D$28,Ответы_учащихся!O$11+1)=Ввод_данных!O43,1,IF(Ввод_данных!O43="N","N",0))</f>
        <v>#N/A</v>
      </c>
      <c r="P43" s="156" t="e">
        <f>IF(AND($E43&lt;&gt;"",$E43&gt;0),Ввод_данных!P43,NA())</f>
        <v>#N/A</v>
      </c>
      <c r="Q43" s="156" t="e">
        <f>IF(HLOOKUP(Ответы_учащихся!$E43,КЛЮЧИ!$C$5:$D$28,Ответы_учащихся!Q$11+1)=Ввод_данных!Q43,1,IF(Ввод_данных!Q43="N","N",0))</f>
        <v>#N/A</v>
      </c>
      <c r="R43" s="156" t="e">
        <f>IF(AND($E43&lt;&gt;"",$E43&gt;0),Ввод_данных!R43,NA())</f>
        <v>#N/A</v>
      </c>
      <c r="S43" s="156" t="e">
        <f>IF(AND($E43&lt;&gt;"",$E43&gt;0),Ввод_данных!S43,NA())</f>
        <v>#N/A</v>
      </c>
      <c r="T43" s="156" t="e">
        <f>IF(AND($E43&lt;&gt;"",$E43&gt;0),Ввод_данных!T43,NA())</f>
        <v>#N/A</v>
      </c>
      <c r="U43" s="156" t="e">
        <f>IF(AND($E43&lt;&gt;"",$E43&gt;0),Ввод_данных!U43,NA())</f>
        <v>#N/A</v>
      </c>
      <c r="V43" s="156" t="e">
        <f>IF(AND($E43&lt;&gt;"",$E43&gt;0),Ввод_данных!V43,NA())</f>
        <v>#N/A</v>
      </c>
      <c r="W43" s="156" t="e">
        <f>IF(AND($E43&lt;&gt;"",$E43&gt;0),Ввод_данных!W43,NA())</f>
        <v>#N/A</v>
      </c>
      <c r="X43" s="156" t="e">
        <f>IF(AND($E43&lt;&gt;"",$E43&gt;0),Ввод_данных!X43,NA())</f>
        <v>#N/A</v>
      </c>
      <c r="Y43" s="156" t="e">
        <f>IF(AND($E43&lt;&gt;"",$E43&gt;0),Ввод_данных!Y43,NA())</f>
        <v>#N/A</v>
      </c>
      <c r="Z43" s="156" t="e">
        <f>IF(AND($E43&lt;&gt;"",$E43&gt;0),Ввод_данных!Z43,NA())</f>
        <v>#N/A</v>
      </c>
      <c r="AA43" s="156" t="e">
        <f>IF(AND($E43&lt;&gt;"",$E43&gt;0),Ввод_данных!AA43,NA())</f>
        <v>#N/A</v>
      </c>
      <c r="AB43" s="156" t="e">
        <f>IF(AND($E43&lt;&gt;"",$E43&gt;0),Ввод_данных!AB43,NA())</f>
        <v>#N/A</v>
      </c>
      <c r="AC43" s="156"/>
      <c r="AD43" s="156"/>
      <c r="AE43" s="156"/>
      <c r="AF43" s="156"/>
      <c r="AG43" s="78"/>
      <c r="AH43" s="78"/>
      <c r="AI43" s="78"/>
      <c r="AJ43" s="78"/>
      <c r="AK43" s="78"/>
      <c r="AL43" s="78"/>
      <c r="AM43" s="78"/>
      <c r="AN43" s="78"/>
      <c r="AO43" s="78"/>
      <c r="AP43" s="78"/>
      <c r="AQ43" s="78"/>
      <c r="AR43" s="78"/>
      <c r="AS43" s="78"/>
      <c r="AT43" s="124"/>
      <c r="AU43" s="126" t="str">
        <f t="shared" ca="1" si="12"/>
        <v/>
      </c>
      <c r="AV43" s="105" t="str">
        <f t="shared" si="13"/>
        <v/>
      </c>
      <c r="AW43" s="283" t="str">
        <f t="shared" si="14"/>
        <v/>
      </c>
      <c r="AX43" s="284" t="str">
        <f t="shared" si="15"/>
        <v/>
      </c>
      <c r="AY43" s="283" t="str">
        <f t="shared" si="16"/>
        <v/>
      </c>
      <c r="AZ43" s="284" t="str">
        <f t="shared" si="17"/>
        <v/>
      </c>
      <c r="BA43" s="285" t="str">
        <f t="shared" si="18"/>
        <v/>
      </c>
      <c r="BB43" s="225"/>
      <c r="BC43" s="242" t="str">
        <f t="shared" si="19"/>
        <v/>
      </c>
      <c r="BD43" s="242" t="str">
        <f t="shared" si="19"/>
        <v/>
      </c>
      <c r="BE43" s="242" t="str">
        <f t="shared" si="19"/>
        <v/>
      </c>
      <c r="BF43" s="242" t="str">
        <f t="shared" si="19"/>
        <v/>
      </c>
      <c r="BG43" s="242" t="str">
        <f t="shared" si="19"/>
        <v/>
      </c>
      <c r="BH43" s="242" t="str">
        <f t="shared" si="19"/>
        <v/>
      </c>
      <c r="BI43" s="242" t="str">
        <f t="shared" si="19"/>
        <v/>
      </c>
      <c r="BJ43" s="174"/>
      <c r="BK43" s="174"/>
      <c r="BL43" s="379"/>
      <c r="BM43" s="379"/>
      <c r="BN43" s="174"/>
      <c r="BO43" s="174"/>
      <c r="BP43" s="174"/>
      <c r="BQ43" s="174"/>
      <c r="BR43" s="174"/>
      <c r="BS43" s="174"/>
      <c r="BT43" s="174"/>
      <c r="BU43" s="174"/>
      <c r="BV43" s="174"/>
      <c r="BW43" s="174"/>
      <c r="BX43" s="174"/>
      <c r="BY43" s="174"/>
      <c r="BZ43" s="174"/>
      <c r="CA43" s="174"/>
      <c r="CB43" s="174"/>
      <c r="CC43" s="174"/>
      <c r="CD43" s="174"/>
      <c r="CE43" s="174"/>
    </row>
    <row r="44" spans="1:83" ht="12.75" customHeight="1" thickBot="1" x14ac:dyDescent="0.25">
      <c r="A44" s="109">
        <f>IF('СПИСОК КЛАССА'!I44&gt;0,1,0)</f>
        <v>0</v>
      </c>
      <c r="B44" s="76">
        <v>20</v>
      </c>
      <c r="C44" s="77" t="str">
        <f>IF(NOT(ISBLANK('СПИСОК КЛАССА'!C44)),'СПИСОК КЛАССА'!C44,"")</f>
        <v/>
      </c>
      <c r="D44" s="106" t="str">
        <f>IF(NOT(ISBLANK('СПИСОК КЛАССА'!D44)),IF($A44=1,'СПИСОК КЛАССА'!D44, "УЧЕНИК НЕ ВЫПОЛНЯЛ РАБОТУ"),"")</f>
        <v/>
      </c>
      <c r="E44" s="455" t="str">
        <f>IF($C44&lt;&gt;"",'СПИСОК КЛАССА'!I44,"")</f>
        <v/>
      </c>
      <c r="F44" s="169" t="e">
        <f>IF(HLOOKUP(Ответы_учащихся!$E44,КЛЮЧИ!$C$5:$D$28,Ответы_учащихся!F$11+1)=Ввод_данных!F44,1,IF(Ввод_данных!F44="N","N",0))</f>
        <v>#N/A</v>
      </c>
      <c r="G44" s="169" t="e">
        <f>IF(HLOOKUP(Ответы_учащихся!$E44,КЛЮЧИ!$C$5:$D$28,Ответы_учащихся!G$11+1)=Ввод_данных!G44,1,IF(Ввод_данных!G44="N","N",0))</f>
        <v>#N/A</v>
      </c>
      <c r="H44" s="169" t="e">
        <f>IF(HLOOKUP(Ответы_учащихся!$E44,КЛЮЧИ!$C$5:$D$28,Ответы_учащихся!H$11+1)=Ввод_данных!H44,1,IF(Ввод_данных!H44="N","N",0))</f>
        <v>#N/A</v>
      </c>
      <c r="I44" s="156" t="e">
        <f>IF(AND($E44&lt;&gt;"",$E44&gt;0),Ввод_данных!I44,NA())</f>
        <v>#N/A</v>
      </c>
      <c r="J44" s="156" t="e">
        <f>IF(AND($E44&lt;&gt;"",$E44&gt;0),Ввод_данных!J44,NA())</f>
        <v>#N/A</v>
      </c>
      <c r="K44" s="156" t="e">
        <f>IF(AND($E44&lt;&gt;"",$E44&gt;0),Ввод_данных!K44,NA())</f>
        <v>#N/A</v>
      </c>
      <c r="L44" s="156" t="e">
        <f>IF(AND($E44&lt;&gt;"",$E44&gt;0),Ввод_данных!L44,NA())</f>
        <v>#N/A</v>
      </c>
      <c r="M44" s="156" t="e">
        <f>IF(AND($E44&lt;&gt;"",$E44&gt;0),Ввод_данных!M44,NA())</f>
        <v>#N/A</v>
      </c>
      <c r="N44" s="156" t="e">
        <f>IF(AND($E44&lt;&gt;"",$E44&gt;0),Ввод_данных!N44,NA())</f>
        <v>#N/A</v>
      </c>
      <c r="O44" s="156" t="e">
        <f>IF(HLOOKUP(Ответы_учащихся!$E44,КЛЮЧИ!$C$5:$D$28,Ответы_учащихся!O$11+1)=Ввод_данных!O44,1,IF(Ввод_данных!O44="N","N",0))</f>
        <v>#N/A</v>
      </c>
      <c r="P44" s="156" t="e">
        <f>IF(AND($E44&lt;&gt;"",$E44&gt;0),Ввод_данных!P44,NA())</f>
        <v>#N/A</v>
      </c>
      <c r="Q44" s="156" t="e">
        <f>IF(HLOOKUP(Ответы_учащихся!$E44,КЛЮЧИ!$C$5:$D$28,Ответы_учащихся!Q$11+1)=Ввод_данных!Q44,1,IF(Ввод_данных!Q44="N","N",0))</f>
        <v>#N/A</v>
      </c>
      <c r="R44" s="156" t="e">
        <f>IF(AND($E44&lt;&gt;"",$E44&gt;0),Ввод_данных!R44,NA())</f>
        <v>#N/A</v>
      </c>
      <c r="S44" s="156" t="e">
        <f>IF(AND($E44&lt;&gt;"",$E44&gt;0),Ввод_данных!S44,NA())</f>
        <v>#N/A</v>
      </c>
      <c r="T44" s="156" t="e">
        <f>IF(AND($E44&lt;&gt;"",$E44&gt;0),Ввод_данных!T44,NA())</f>
        <v>#N/A</v>
      </c>
      <c r="U44" s="156" t="e">
        <f>IF(AND($E44&lt;&gt;"",$E44&gt;0),Ввод_данных!U44,NA())</f>
        <v>#N/A</v>
      </c>
      <c r="V44" s="156" t="e">
        <f>IF(AND($E44&lt;&gt;"",$E44&gt;0),Ввод_данных!V44,NA())</f>
        <v>#N/A</v>
      </c>
      <c r="W44" s="156" t="e">
        <f>IF(AND($E44&lt;&gt;"",$E44&gt;0),Ввод_данных!W44,NA())</f>
        <v>#N/A</v>
      </c>
      <c r="X44" s="156" t="e">
        <f>IF(AND($E44&lt;&gt;"",$E44&gt;0),Ввод_данных!X44,NA())</f>
        <v>#N/A</v>
      </c>
      <c r="Y44" s="156" t="e">
        <f>IF(AND($E44&lt;&gt;"",$E44&gt;0),Ввод_данных!Y44,NA())</f>
        <v>#N/A</v>
      </c>
      <c r="Z44" s="156" t="e">
        <f>IF(AND($E44&lt;&gt;"",$E44&gt;0),Ввод_данных!Z44,NA())</f>
        <v>#N/A</v>
      </c>
      <c r="AA44" s="156" t="e">
        <f>IF(AND($E44&lt;&gt;"",$E44&gt;0),Ввод_данных!AA44,NA())</f>
        <v>#N/A</v>
      </c>
      <c r="AB44" s="156" t="e">
        <f>IF(AND($E44&lt;&gt;"",$E44&gt;0),Ввод_данных!AB44,NA())</f>
        <v>#N/A</v>
      </c>
      <c r="AC44" s="156"/>
      <c r="AD44" s="156"/>
      <c r="AE44" s="156"/>
      <c r="AF44" s="156"/>
      <c r="AG44" s="78"/>
      <c r="AH44" s="78"/>
      <c r="AI44" s="78"/>
      <c r="AJ44" s="78"/>
      <c r="AK44" s="78"/>
      <c r="AL44" s="78"/>
      <c r="AM44" s="78"/>
      <c r="AN44" s="78"/>
      <c r="AO44" s="78"/>
      <c r="AP44" s="78"/>
      <c r="AQ44" s="78"/>
      <c r="AR44" s="78"/>
      <c r="AS44" s="78"/>
      <c r="AT44" s="124"/>
      <c r="AU44" s="126" t="str">
        <f t="shared" ca="1" si="12"/>
        <v/>
      </c>
      <c r="AV44" s="105" t="str">
        <f t="shared" si="13"/>
        <v/>
      </c>
      <c r="AW44" s="283" t="str">
        <f t="shared" si="14"/>
        <v/>
      </c>
      <c r="AX44" s="284" t="str">
        <f t="shared" si="15"/>
        <v/>
      </c>
      <c r="AY44" s="283" t="str">
        <f t="shared" si="16"/>
        <v/>
      </c>
      <c r="AZ44" s="284" t="str">
        <f t="shared" si="17"/>
        <v/>
      </c>
      <c r="BA44" s="285" t="str">
        <f t="shared" si="18"/>
        <v/>
      </c>
      <c r="BB44" s="225"/>
      <c r="BC44" s="242" t="str">
        <f t="shared" si="19"/>
        <v/>
      </c>
      <c r="BD44" s="242" t="str">
        <f t="shared" si="19"/>
        <v/>
      </c>
      <c r="BE44" s="242" t="str">
        <f t="shared" si="19"/>
        <v/>
      </c>
      <c r="BF44" s="242" t="str">
        <f t="shared" si="19"/>
        <v/>
      </c>
      <c r="BG44" s="242" t="str">
        <f t="shared" si="19"/>
        <v/>
      </c>
      <c r="BH44" s="242" t="str">
        <f t="shared" si="19"/>
        <v/>
      </c>
      <c r="BI44" s="242" t="str">
        <f t="shared" si="19"/>
        <v/>
      </c>
      <c r="BJ44" s="174"/>
      <c r="BK44" s="174"/>
      <c r="BL44" s="379"/>
      <c r="BM44" s="379"/>
      <c r="BN44" s="174"/>
      <c r="BO44" s="174"/>
      <c r="BP44" s="174"/>
      <c r="BQ44" s="174"/>
      <c r="BR44" s="174"/>
      <c r="BS44" s="174"/>
      <c r="BT44" s="174"/>
      <c r="BU44" s="174"/>
      <c r="BV44" s="174"/>
      <c r="BW44" s="174"/>
      <c r="BX44" s="174"/>
      <c r="BY44" s="174"/>
      <c r="BZ44" s="174"/>
      <c r="CA44" s="174"/>
      <c r="CB44" s="174"/>
      <c r="CC44" s="174"/>
      <c r="CD44" s="174"/>
      <c r="CE44" s="174"/>
    </row>
    <row r="45" spans="1:83" ht="12.75" customHeight="1" thickBot="1" x14ac:dyDescent="0.25">
      <c r="A45" s="109">
        <f>IF('СПИСОК КЛАССА'!I45&gt;0,1,0)</f>
        <v>0</v>
      </c>
      <c r="B45" s="76">
        <v>21</v>
      </c>
      <c r="C45" s="77" t="str">
        <f>IF(NOT(ISBLANK('СПИСОК КЛАССА'!C45)),'СПИСОК КЛАССА'!C45,"")</f>
        <v/>
      </c>
      <c r="D45" s="106" t="str">
        <f>IF(NOT(ISBLANK('СПИСОК КЛАССА'!D45)),IF($A45=1,'СПИСОК КЛАССА'!D45, "УЧЕНИК НЕ ВЫПОЛНЯЛ РАБОТУ"),"")</f>
        <v/>
      </c>
      <c r="E45" s="455" t="str">
        <f>IF($C45&lt;&gt;"",'СПИСОК КЛАССА'!I45,"")</f>
        <v/>
      </c>
      <c r="F45" s="169" t="e">
        <f>IF(HLOOKUP(Ответы_учащихся!$E45,КЛЮЧИ!$C$5:$D$28,Ответы_учащихся!F$11+1)=Ввод_данных!F45,1,IF(Ввод_данных!F45="N","N",0))</f>
        <v>#N/A</v>
      </c>
      <c r="G45" s="169" t="e">
        <f>IF(HLOOKUP(Ответы_учащихся!$E45,КЛЮЧИ!$C$5:$D$28,Ответы_учащихся!G$11+1)=Ввод_данных!G45,1,IF(Ввод_данных!G45="N","N",0))</f>
        <v>#N/A</v>
      </c>
      <c r="H45" s="169" t="e">
        <f>IF(HLOOKUP(Ответы_учащихся!$E45,КЛЮЧИ!$C$5:$D$28,Ответы_учащихся!H$11+1)=Ввод_данных!H45,1,IF(Ввод_данных!H45="N","N",0))</f>
        <v>#N/A</v>
      </c>
      <c r="I45" s="156" t="e">
        <f>IF(AND($E45&lt;&gt;"",$E45&gt;0),Ввод_данных!I45,NA())</f>
        <v>#N/A</v>
      </c>
      <c r="J45" s="156" t="e">
        <f>IF(AND($E45&lt;&gt;"",$E45&gt;0),Ввод_данных!J45,NA())</f>
        <v>#N/A</v>
      </c>
      <c r="K45" s="156" t="e">
        <f>IF(AND($E45&lt;&gt;"",$E45&gt;0),Ввод_данных!K45,NA())</f>
        <v>#N/A</v>
      </c>
      <c r="L45" s="156" t="e">
        <f>IF(AND($E45&lt;&gt;"",$E45&gt;0),Ввод_данных!L45,NA())</f>
        <v>#N/A</v>
      </c>
      <c r="M45" s="156" t="e">
        <f>IF(AND($E45&lt;&gt;"",$E45&gt;0),Ввод_данных!M45,NA())</f>
        <v>#N/A</v>
      </c>
      <c r="N45" s="156" t="e">
        <f>IF(AND($E45&lt;&gt;"",$E45&gt;0),Ввод_данных!N45,NA())</f>
        <v>#N/A</v>
      </c>
      <c r="O45" s="156" t="e">
        <f>IF(HLOOKUP(Ответы_учащихся!$E45,КЛЮЧИ!$C$5:$D$28,Ответы_учащихся!O$11+1)=Ввод_данных!O45,1,IF(Ввод_данных!O45="N","N",0))</f>
        <v>#N/A</v>
      </c>
      <c r="P45" s="156" t="e">
        <f>IF(AND($E45&lt;&gt;"",$E45&gt;0),Ввод_данных!P45,NA())</f>
        <v>#N/A</v>
      </c>
      <c r="Q45" s="156" t="e">
        <f>IF(HLOOKUP(Ответы_учащихся!$E45,КЛЮЧИ!$C$5:$D$28,Ответы_учащихся!Q$11+1)=Ввод_данных!Q45,1,IF(Ввод_данных!Q45="N","N",0))</f>
        <v>#N/A</v>
      </c>
      <c r="R45" s="156" t="e">
        <f>IF(AND($E45&lt;&gt;"",$E45&gt;0),Ввод_данных!R45,NA())</f>
        <v>#N/A</v>
      </c>
      <c r="S45" s="156" t="e">
        <f>IF(AND($E45&lt;&gt;"",$E45&gt;0),Ввод_данных!S45,NA())</f>
        <v>#N/A</v>
      </c>
      <c r="T45" s="156" t="e">
        <f>IF(AND($E45&lt;&gt;"",$E45&gt;0),Ввод_данных!T45,NA())</f>
        <v>#N/A</v>
      </c>
      <c r="U45" s="156" t="e">
        <f>IF(AND($E45&lt;&gt;"",$E45&gt;0),Ввод_данных!U45,NA())</f>
        <v>#N/A</v>
      </c>
      <c r="V45" s="156" t="e">
        <f>IF(AND($E45&lt;&gt;"",$E45&gt;0),Ввод_данных!V45,NA())</f>
        <v>#N/A</v>
      </c>
      <c r="W45" s="156" t="e">
        <f>IF(AND($E45&lt;&gt;"",$E45&gt;0),Ввод_данных!W45,NA())</f>
        <v>#N/A</v>
      </c>
      <c r="X45" s="156" t="e">
        <f>IF(AND($E45&lt;&gt;"",$E45&gt;0),Ввод_данных!X45,NA())</f>
        <v>#N/A</v>
      </c>
      <c r="Y45" s="156" t="e">
        <f>IF(AND($E45&lt;&gt;"",$E45&gt;0),Ввод_данных!Y45,NA())</f>
        <v>#N/A</v>
      </c>
      <c r="Z45" s="156" t="e">
        <f>IF(AND($E45&lt;&gt;"",$E45&gt;0),Ввод_данных!Z45,NA())</f>
        <v>#N/A</v>
      </c>
      <c r="AA45" s="156" t="e">
        <f>IF(AND($E45&lt;&gt;"",$E45&gt;0),Ввод_данных!AA45,NA())</f>
        <v>#N/A</v>
      </c>
      <c r="AB45" s="156" t="e">
        <f>IF(AND($E45&lt;&gt;"",$E45&gt;0),Ввод_данных!AB45,NA())</f>
        <v>#N/A</v>
      </c>
      <c r="AC45" s="156"/>
      <c r="AD45" s="156"/>
      <c r="AE45" s="156"/>
      <c r="AF45" s="156"/>
      <c r="AG45" s="78"/>
      <c r="AH45" s="78"/>
      <c r="AI45" s="78"/>
      <c r="AJ45" s="78"/>
      <c r="AK45" s="78"/>
      <c r="AL45" s="78"/>
      <c r="AM45" s="78"/>
      <c r="AN45" s="78"/>
      <c r="AO45" s="78"/>
      <c r="AP45" s="78"/>
      <c r="AQ45" s="78"/>
      <c r="AR45" s="78"/>
      <c r="AS45" s="78"/>
      <c r="AT45" s="124"/>
      <c r="AU45" s="126" t="str">
        <f t="shared" ca="1" si="12"/>
        <v/>
      </c>
      <c r="AV45" s="105" t="str">
        <f t="shared" si="13"/>
        <v/>
      </c>
      <c r="AW45" s="283" t="str">
        <f t="shared" si="14"/>
        <v/>
      </c>
      <c r="AX45" s="284" t="str">
        <f t="shared" si="15"/>
        <v/>
      </c>
      <c r="AY45" s="283" t="str">
        <f t="shared" si="16"/>
        <v/>
      </c>
      <c r="AZ45" s="284" t="str">
        <f t="shared" si="17"/>
        <v/>
      </c>
      <c r="BA45" s="285" t="str">
        <f t="shared" si="18"/>
        <v/>
      </c>
      <c r="BB45" s="225"/>
      <c r="BC45" s="242" t="str">
        <f t="shared" si="19"/>
        <v/>
      </c>
      <c r="BD45" s="242" t="str">
        <f t="shared" si="19"/>
        <v/>
      </c>
      <c r="BE45" s="242" t="str">
        <f t="shared" si="19"/>
        <v/>
      </c>
      <c r="BF45" s="242" t="str">
        <f t="shared" si="19"/>
        <v/>
      </c>
      <c r="BG45" s="242" t="str">
        <f t="shared" si="19"/>
        <v/>
      </c>
      <c r="BH45" s="242" t="str">
        <f t="shared" si="19"/>
        <v/>
      </c>
      <c r="BI45" s="242" t="str">
        <f t="shared" si="19"/>
        <v/>
      </c>
      <c r="BJ45" s="174"/>
      <c r="BK45" s="174"/>
      <c r="BL45" s="379"/>
      <c r="BM45" s="379"/>
      <c r="BN45" s="174"/>
      <c r="BO45" s="174"/>
      <c r="BP45" s="174"/>
      <c r="BQ45" s="174"/>
      <c r="BR45" s="174"/>
      <c r="BS45" s="174"/>
      <c r="BT45" s="174"/>
      <c r="BU45" s="174"/>
      <c r="BV45" s="174"/>
      <c r="BW45" s="174"/>
      <c r="BX45" s="174"/>
      <c r="BY45" s="174"/>
      <c r="BZ45" s="174"/>
      <c r="CA45" s="174"/>
      <c r="CB45" s="174"/>
      <c r="CC45" s="174"/>
      <c r="CD45" s="174"/>
      <c r="CE45" s="174"/>
    </row>
    <row r="46" spans="1:83" ht="12.75" customHeight="1" thickBot="1" x14ac:dyDescent="0.25">
      <c r="A46" s="109">
        <f>IF('СПИСОК КЛАССА'!I46&gt;0,1,0)</f>
        <v>0</v>
      </c>
      <c r="B46" s="76">
        <v>22</v>
      </c>
      <c r="C46" s="77" t="str">
        <f>IF(NOT(ISBLANK('СПИСОК КЛАССА'!C46)),'СПИСОК КЛАССА'!C46,"")</f>
        <v/>
      </c>
      <c r="D46" s="106" t="str">
        <f>IF(NOT(ISBLANK('СПИСОК КЛАССА'!D46)),IF($A46=1,'СПИСОК КЛАССА'!D46, "УЧЕНИК НЕ ВЫПОЛНЯЛ РАБОТУ"),"")</f>
        <v/>
      </c>
      <c r="E46" s="455" t="str">
        <f>IF($C46&lt;&gt;"",'СПИСОК КЛАССА'!I46,"")</f>
        <v/>
      </c>
      <c r="F46" s="169" t="e">
        <f>IF(HLOOKUP(Ответы_учащихся!$E46,КЛЮЧИ!$C$5:$D$28,Ответы_учащихся!F$11+1)=Ввод_данных!F46,1,IF(Ввод_данных!F46="N","N",0))</f>
        <v>#N/A</v>
      </c>
      <c r="G46" s="169" t="e">
        <f>IF(HLOOKUP(Ответы_учащихся!$E46,КЛЮЧИ!$C$5:$D$28,Ответы_учащихся!G$11+1)=Ввод_данных!G46,1,IF(Ввод_данных!G46="N","N",0))</f>
        <v>#N/A</v>
      </c>
      <c r="H46" s="169" t="e">
        <f>IF(HLOOKUP(Ответы_учащихся!$E46,КЛЮЧИ!$C$5:$D$28,Ответы_учащихся!H$11+1)=Ввод_данных!H46,1,IF(Ввод_данных!H46="N","N",0))</f>
        <v>#N/A</v>
      </c>
      <c r="I46" s="156" t="e">
        <f>IF(AND($E46&lt;&gt;"",$E46&gt;0),Ввод_данных!I46,NA())</f>
        <v>#N/A</v>
      </c>
      <c r="J46" s="156" t="e">
        <f>IF(AND($E46&lt;&gt;"",$E46&gt;0),Ввод_данных!J46,NA())</f>
        <v>#N/A</v>
      </c>
      <c r="K46" s="156" t="e">
        <f>IF(AND($E46&lt;&gt;"",$E46&gt;0),Ввод_данных!K46,NA())</f>
        <v>#N/A</v>
      </c>
      <c r="L46" s="156" t="e">
        <f>IF(AND($E46&lt;&gt;"",$E46&gt;0),Ввод_данных!L46,NA())</f>
        <v>#N/A</v>
      </c>
      <c r="M46" s="156" t="e">
        <f>IF(AND($E46&lt;&gt;"",$E46&gt;0),Ввод_данных!M46,NA())</f>
        <v>#N/A</v>
      </c>
      <c r="N46" s="156" t="e">
        <f>IF(AND($E46&lt;&gt;"",$E46&gt;0),Ввод_данных!N46,NA())</f>
        <v>#N/A</v>
      </c>
      <c r="O46" s="156" t="e">
        <f>IF(HLOOKUP(Ответы_учащихся!$E46,КЛЮЧИ!$C$5:$D$28,Ответы_учащихся!O$11+1)=Ввод_данных!O46,1,IF(Ввод_данных!O46="N","N",0))</f>
        <v>#N/A</v>
      </c>
      <c r="P46" s="156" t="e">
        <f>IF(AND($E46&lt;&gt;"",$E46&gt;0),Ввод_данных!P46,NA())</f>
        <v>#N/A</v>
      </c>
      <c r="Q46" s="156" t="e">
        <f>IF(HLOOKUP(Ответы_учащихся!$E46,КЛЮЧИ!$C$5:$D$28,Ответы_учащихся!Q$11+1)=Ввод_данных!Q46,1,IF(Ввод_данных!Q46="N","N",0))</f>
        <v>#N/A</v>
      </c>
      <c r="R46" s="156" t="e">
        <f>IF(AND($E46&lt;&gt;"",$E46&gt;0),Ввод_данных!R46,NA())</f>
        <v>#N/A</v>
      </c>
      <c r="S46" s="156" t="e">
        <f>IF(AND($E46&lt;&gt;"",$E46&gt;0),Ввод_данных!S46,NA())</f>
        <v>#N/A</v>
      </c>
      <c r="T46" s="156" t="e">
        <f>IF(AND($E46&lt;&gt;"",$E46&gt;0),Ввод_данных!T46,NA())</f>
        <v>#N/A</v>
      </c>
      <c r="U46" s="156" t="e">
        <f>IF(AND($E46&lt;&gt;"",$E46&gt;0),Ввод_данных!U46,NA())</f>
        <v>#N/A</v>
      </c>
      <c r="V46" s="156" t="e">
        <f>IF(AND($E46&lt;&gt;"",$E46&gt;0),Ввод_данных!V46,NA())</f>
        <v>#N/A</v>
      </c>
      <c r="W46" s="156" t="e">
        <f>IF(AND($E46&lt;&gt;"",$E46&gt;0),Ввод_данных!W46,NA())</f>
        <v>#N/A</v>
      </c>
      <c r="X46" s="156" t="e">
        <f>IF(AND($E46&lt;&gt;"",$E46&gt;0),Ввод_данных!X46,NA())</f>
        <v>#N/A</v>
      </c>
      <c r="Y46" s="156" t="e">
        <f>IF(AND($E46&lt;&gt;"",$E46&gt;0),Ввод_данных!Y46,NA())</f>
        <v>#N/A</v>
      </c>
      <c r="Z46" s="156" t="e">
        <f>IF(AND($E46&lt;&gt;"",$E46&gt;0),Ввод_данных!Z46,NA())</f>
        <v>#N/A</v>
      </c>
      <c r="AA46" s="156" t="e">
        <f>IF(AND($E46&lt;&gt;"",$E46&gt;0),Ввод_данных!AA46,NA())</f>
        <v>#N/A</v>
      </c>
      <c r="AB46" s="156" t="e">
        <f>IF(AND($E46&lt;&gt;"",$E46&gt;0),Ввод_данных!AB46,NA())</f>
        <v>#N/A</v>
      </c>
      <c r="AC46" s="156"/>
      <c r="AD46" s="156"/>
      <c r="AE46" s="156"/>
      <c r="AF46" s="156"/>
      <c r="AG46" s="78"/>
      <c r="AH46" s="78"/>
      <c r="AI46" s="78"/>
      <c r="AJ46" s="78"/>
      <c r="AK46" s="78"/>
      <c r="AL46" s="78"/>
      <c r="AM46" s="78"/>
      <c r="AN46" s="78"/>
      <c r="AO46" s="78"/>
      <c r="AP46" s="78"/>
      <c r="AQ46" s="78"/>
      <c r="AR46" s="78"/>
      <c r="AS46" s="78"/>
      <c r="AT46" s="124"/>
      <c r="AU46" s="126" t="str">
        <f t="shared" ca="1" si="12"/>
        <v/>
      </c>
      <c r="AV46" s="105" t="str">
        <f t="shared" si="13"/>
        <v/>
      </c>
      <c r="AW46" s="283" t="str">
        <f t="shared" si="14"/>
        <v/>
      </c>
      <c r="AX46" s="284" t="str">
        <f t="shared" si="15"/>
        <v/>
      </c>
      <c r="AY46" s="283" t="str">
        <f t="shared" si="16"/>
        <v/>
      </c>
      <c r="AZ46" s="284" t="str">
        <f t="shared" si="17"/>
        <v/>
      </c>
      <c r="BA46" s="285" t="str">
        <f t="shared" si="18"/>
        <v/>
      </c>
      <c r="BB46" s="225"/>
      <c r="BC46" s="242" t="str">
        <f t="shared" si="19"/>
        <v/>
      </c>
      <c r="BD46" s="242" t="str">
        <f t="shared" si="19"/>
        <v/>
      </c>
      <c r="BE46" s="242" t="str">
        <f t="shared" si="19"/>
        <v/>
      </c>
      <c r="BF46" s="242" t="str">
        <f t="shared" si="19"/>
        <v/>
      </c>
      <c r="BG46" s="242" t="str">
        <f t="shared" si="19"/>
        <v/>
      </c>
      <c r="BH46" s="242" t="str">
        <f t="shared" si="19"/>
        <v/>
      </c>
      <c r="BI46" s="242" t="str">
        <f t="shared" si="19"/>
        <v/>
      </c>
      <c r="BJ46" s="174"/>
      <c r="BK46" s="174"/>
      <c r="BL46" s="379"/>
      <c r="BM46" s="379"/>
      <c r="BN46" s="174"/>
      <c r="BO46" s="174"/>
      <c r="BP46" s="174"/>
      <c r="BQ46" s="174"/>
      <c r="BR46" s="174"/>
      <c r="BS46" s="174"/>
      <c r="BT46" s="174"/>
      <c r="BU46" s="174"/>
      <c r="BV46" s="174"/>
      <c r="BW46" s="174"/>
      <c r="BX46" s="174"/>
      <c r="BY46" s="174"/>
      <c r="BZ46" s="174"/>
      <c r="CA46" s="174"/>
      <c r="CB46" s="174"/>
      <c r="CC46" s="174"/>
      <c r="CD46" s="174"/>
      <c r="CE46" s="174"/>
    </row>
    <row r="47" spans="1:83" ht="12.75" customHeight="1" thickBot="1" x14ac:dyDescent="0.25">
      <c r="A47" s="109">
        <f>IF('СПИСОК КЛАССА'!I47&gt;0,1,0)</f>
        <v>0</v>
      </c>
      <c r="B47" s="76">
        <v>23</v>
      </c>
      <c r="C47" s="77" t="str">
        <f>IF(NOT(ISBLANK('СПИСОК КЛАССА'!C47)),'СПИСОК КЛАССА'!C47,"")</f>
        <v/>
      </c>
      <c r="D47" s="106" t="str">
        <f>IF(NOT(ISBLANK('СПИСОК КЛАССА'!D47)),IF($A47=1,'СПИСОК КЛАССА'!D47, "УЧЕНИК НЕ ВЫПОЛНЯЛ РАБОТУ"),"")</f>
        <v/>
      </c>
      <c r="E47" s="455" t="str">
        <f>IF($C47&lt;&gt;"",'СПИСОК КЛАССА'!I47,"")</f>
        <v/>
      </c>
      <c r="F47" s="169" t="e">
        <f>IF(HLOOKUP(Ответы_учащихся!$E47,КЛЮЧИ!$C$5:$D$28,Ответы_учащихся!F$11+1)=Ввод_данных!F47,1,IF(Ввод_данных!F47="N","N",0))</f>
        <v>#N/A</v>
      </c>
      <c r="G47" s="169" t="e">
        <f>IF(HLOOKUP(Ответы_учащихся!$E47,КЛЮЧИ!$C$5:$D$28,Ответы_учащихся!G$11+1)=Ввод_данных!G47,1,IF(Ввод_данных!G47="N","N",0))</f>
        <v>#N/A</v>
      </c>
      <c r="H47" s="169" t="e">
        <f>IF(HLOOKUP(Ответы_учащихся!$E47,КЛЮЧИ!$C$5:$D$28,Ответы_учащихся!H$11+1)=Ввод_данных!H47,1,IF(Ввод_данных!H47="N","N",0))</f>
        <v>#N/A</v>
      </c>
      <c r="I47" s="156" t="e">
        <f>IF(AND($E47&lt;&gt;"",$E47&gt;0),Ввод_данных!I47,NA())</f>
        <v>#N/A</v>
      </c>
      <c r="J47" s="156" t="e">
        <f>IF(AND($E47&lt;&gt;"",$E47&gt;0),Ввод_данных!J47,NA())</f>
        <v>#N/A</v>
      </c>
      <c r="K47" s="156" t="e">
        <f>IF(AND($E47&lt;&gt;"",$E47&gt;0),Ввод_данных!K47,NA())</f>
        <v>#N/A</v>
      </c>
      <c r="L47" s="156" t="e">
        <f>IF(AND($E47&lt;&gt;"",$E47&gt;0),Ввод_данных!L47,NA())</f>
        <v>#N/A</v>
      </c>
      <c r="M47" s="156" t="e">
        <f>IF(AND($E47&lt;&gt;"",$E47&gt;0),Ввод_данных!M47,NA())</f>
        <v>#N/A</v>
      </c>
      <c r="N47" s="156" t="e">
        <f>IF(AND($E47&lt;&gt;"",$E47&gt;0),Ввод_данных!N47,NA())</f>
        <v>#N/A</v>
      </c>
      <c r="O47" s="156" t="e">
        <f>IF(HLOOKUP(Ответы_учащихся!$E47,КЛЮЧИ!$C$5:$D$28,Ответы_учащихся!O$11+1)=Ввод_данных!O47,1,IF(Ввод_данных!O47="N","N",0))</f>
        <v>#N/A</v>
      </c>
      <c r="P47" s="156" t="e">
        <f>IF(AND($E47&lt;&gt;"",$E47&gt;0),Ввод_данных!P47,NA())</f>
        <v>#N/A</v>
      </c>
      <c r="Q47" s="156" t="e">
        <f>IF(HLOOKUP(Ответы_учащихся!$E47,КЛЮЧИ!$C$5:$D$28,Ответы_учащихся!Q$11+1)=Ввод_данных!Q47,1,IF(Ввод_данных!Q47="N","N",0))</f>
        <v>#N/A</v>
      </c>
      <c r="R47" s="156" t="e">
        <f>IF(AND($E47&lt;&gt;"",$E47&gt;0),Ввод_данных!R47,NA())</f>
        <v>#N/A</v>
      </c>
      <c r="S47" s="156" t="e">
        <f>IF(AND($E47&lt;&gt;"",$E47&gt;0),Ввод_данных!S47,NA())</f>
        <v>#N/A</v>
      </c>
      <c r="T47" s="156" t="e">
        <f>IF(AND($E47&lt;&gt;"",$E47&gt;0),Ввод_данных!T47,NA())</f>
        <v>#N/A</v>
      </c>
      <c r="U47" s="156" t="e">
        <f>IF(AND($E47&lt;&gt;"",$E47&gt;0),Ввод_данных!U47,NA())</f>
        <v>#N/A</v>
      </c>
      <c r="V47" s="156" t="e">
        <f>IF(AND($E47&lt;&gt;"",$E47&gt;0),Ввод_данных!V47,NA())</f>
        <v>#N/A</v>
      </c>
      <c r="W47" s="156" t="e">
        <f>IF(AND($E47&lt;&gt;"",$E47&gt;0),Ввод_данных!W47,NA())</f>
        <v>#N/A</v>
      </c>
      <c r="X47" s="156" t="e">
        <f>IF(AND($E47&lt;&gt;"",$E47&gt;0),Ввод_данных!X47,NA())</f>
        <v>#N/A</v>
      </c>
      <c r="Y47" s="156" t="e">
        <f>IF(AND($E47&lt;&gt;"",$E47&gt;0),Ввод_данных!Y47,NA())</f>
        <v>#N/A</v>
      </c>
      <c r="Z47" s="156" t="e">
        <f>IF(AND($E47&lt;&gt;"",$E47&gt;0),Ввод_данных!Z47,NA())</f>
        <v>#N/A</v>
      </c>
      <c r="AA47" s="156" t="e">
        <f>IF(AND($E47&lt;&gt;"",$E47&gt;0),Ввод_данных!AA47,NA())</f>
        <v>#N/A</v>
      </c>
      <c r="AB47" s="156" t="e">
        <f>IF(AND($E47&lt;&gt;"",$E47&gt;0),Ввод_данных!AB47,NA())</f>
        <v>#N/A</v>
      </c>
      <c r="AC47" s="156"/>
      <c r="AD47" s="156"/>
      <c r="AE47" s="156"/>
      <c r="AF47" s="156"/>
      <c r="AG47" s="78"/>
      <c r="AH47" s="78"/>
      <c r="AI47" s="78"/>
      <c r="AJ47" s="78"/>
      <c r="AK47" s="78"/>
      <c r="AL47" s="78"/>
      <c r="AM47" s="78"/>
      <c r="AN47" s="78"/>
      <c r="AO47" s="78"/>
      <c r="AP47" s="78"/>
      <c r="AQ47" s="78"/>
      <c r="AR47" s="78"/>
      <c r="AS47" s="78"/>
      <c r="AT47" s="124"/>
      <c r="AU47" s="126" t="str">
        <f t="shared" ca="1" si="12"/>
        <v/>
      </c>
      <c r="AV47" s="105" t="str">
        <f t="shared" si="13"/>
        <v/>
      </c>
      <c r="AW47" s="283" t="str">
        <f t="shared" si="14"/>
        <v/>
      </c>
      <c r="AX47" s="284" t="str">
        <f t="shared" si="15"/>
        <v/>
      </c>
      <c r="AY47" s="283" t="str">
        <f t="shared" si="16"/>
        <v/>
      </c>
      <c r="AZ47" s="284" t="str">
        <f t="shared" si="17"/>
        <v/>
      </c>
      <c r="BA47" s="285" t="str">
        <f t="shared" si="18"/>
        <v/>
      </c>
      <c r="BB47" s="225"/>
      <c r="BC47" s="242" t="str">
        <f t="shared" si="19"/>
        <v/>
      </c>
      <c r="BD47" s="242" t="str">
        <f t="shared" si="19"/>
        <v/>
      </c>
      <c r="BE47" s="242" t="str">
        <f t="shared" si="19"/>
        <v/>
      </c>
      <c r="BF47" s="242" t="str">
        <f t="shared" si="19"/>
        <v/>
      </c>
      <c r="BG47" s="242" t="str">
        <f t="shared" si="19"/>
        <v/>
      </c>
      <c r="BH47" s="242" t="str">
        <f t="shared" si="19"/>
        <v/>
      </c>
      <c r="BI47" s="242" t="str">
        <f t="shared" si="19"/>
        <v/>
      </c>
      <c r="BJ47" s="174"/>
      <c r="BK47" s="174"/>
      <c r="BL47" s="379"/>
      <c r="BM47" s="379"/>
      <c r="BN47" s="174"/>
      <c r="BO47" s="174"/>
      <c r="BP47" s="174"/>
      <c r="BQ47" s="174"/>
      <c r="BR47" s="174"/>
      <c r="BS47" s="174"/>
      <c r="BT47" s="174"/>
      <c r="BU47" s="174"/>
      <c r="BV47" s="174"/>
      <c r="BW47" s="174"/>
      <c r="BX47" s="174"/>
      <c r="BY47" s="174"/>
      <c r="BZ47" s="174"/>
      <c r="CA47" s="174"/>
      <c r="CB47" s="174"/>
      <c r="CC47" s="174"/>
      <c r="CD47" s="174"/>
      <c r="CE47" s="174"/>
    </row>
    <row r="48" spans="1:83" ht="12.75" customHeight="1" thickBot="1" x14ac:dyDescent="0.25">
      <c r="A48" s="109">
        <f>IF('СПИСОК КЛАССА'!I48&gt;0,1,0)</f>
        <v>0</v>
      </c>
      <c r="B48" s="76">
        <v>24</v>
      </c>
      <c r="C48" s="77" t="str">
        <f>IF(NOT(ISBLANK('СПИСОК КЛАССА'!C48)),'СПИСОК КЛАССА'!C48,"")</f>
        <v/>
      </c>
      <c r="D48" s="106" t="str">
        <f>IF(NOT(ISBLANK('СПИСОК КЛАССА'!D48)),IF($A48=1,'СПИСОК КЛАССА'!D48, "УЧЕНИК НЕ ВЫПОЛНЯЛ РАБОТУ"),"")</f>
        <v/>
      </c>
      <c r="E48" s="455" t="str">
        <f>IF($C48&lt;&gt;"",'СПИСОК КЛАССА'!I48,"")</f>
        <v/>
      </c>
      <c r="F48" s="169" t="e">
        <f>IF(HLOOKUP(Ответы_учащихся!$E48,КЛЮЧИ!$C$5:$D$28,Ответы_учащихся!F$11+1)=Ввод_данных!F48,1,IF(Ввод_данных!F48="N","N",0))</f>
        <v>#N/A</v>
      </c>
      <c r="G48" s="169" t="e">
        <f>IF(HLOOKUP(Ответы_учащихся!$E48,КЛЮЧИ!$C$5:$D$28,Ответы_учащихся!G$11+1)=Ввод_данных!G48,1,IF(Ввод_данных!G48="N","N",0))</f>
        <v>#N/A</v>
      </c>
      <c r="H48" s="169" t="e">
        <f>IF(HLOOKUP(Ответы_учащихся!$E48,КЛЮЧИ!$C$5:$D$28,Ответы_учащихся!H$11+1)=Ввод_данных!H48,1,IF(Ввод_данных!H48="N","N",0))</f>
        <v>#N/A</v>
      </c>
      <c r="I48" s="156" t="e">
        <f>IF(AND($E48&lt;&gt;"",$E48&gt;0),Ввод_данных!I48,NA())</f>
        <v>#N/A</v>
      </c>
      <c r="J48" s="156" t="e">
        <f>IF(AND($E48&lt;&gt;"",$E48&gt;0),Ввод_данных!J48,NA())</f>
        <v>#N/A</v>
      </c>
      <c r="K48" s="156" t="e">
        <f>IF(AND($E48&lt;&gt;"",$E48&gt;0),Ввод_данных!K48,NA())</f>
        <v>#N/A</v>
      </c>
      <c r="L48" s="156" t="e">
        <f>IF(AND($E48&lt;&gt;"",$E48&gt;0),Ввод_данных!L48,NA())</f>
        <v>#N/A</v>
      </c>
      <c r="M48" s="156" t="e">
        <f>IF(AND($E48&lt;&gt;"",$E48&gt;0),Ввод_данных!M48,NA())</f>
        <v>#N/A</v>
      </c>
      <c r="N48" s="156" t="e">
        <f>IF(AND($E48&lt;&gt;"",$E48&gt;0),Ввод_данных!N48,NA())</f>
        <v>#N/A</v>
      </c>
      <c r="O48" s="156" t="e">
        <f>IF(HLOOKUP(Ответы_учащихся!$E48,КЛЮЧИ!$C$5:$D$28,Ответы_учащихся!O$11+1)=Ввод_данных!O48,1,IF(Ввод_данных!O48="N","N",0))</f>
        <v>#N/A</v>
      </c>
      <c r="P48" s="156" t="e">
        <f>IF(AND($E48&lt;&gt;"",$E48&gt;0),Ввод_данных!P48,NA())</f>
        <v>#N/A</v>
      </c>
      <c r="Q48" s="156" t="e">
        <f>IF(HLOOKUP(Ответы_учащихся!$E48,КЛЮЧИ!$C$5:$D$28,Ответы_учащихся!Q$11+1)=Ввод_данных!Q48,1,IF(Ввод_данных!Q48="N","N",0))</f>
        <v>#N/A</v>
      </c>
      <c r="R48" s="156" t="e">
        <f>IF(AND($E48&lt;&gt;"",$E48&gt;0),Ввод_данных!R48,NA())</f>
        <v>#N/A</v>
      </c>
      <c r="S48" s="156" t="e">
        <f>IF(AND($E48&lt;&gt;"",$E48&gt;0),Ввод_данных!S48,NA())</f>
        <v>#N/A</v>
      </c>
      <c r="T48" s="156" t="e">
        <f>IF(AND($E48&lt;&gt;"",$E48&gt;0),Ввод_данных!T48,NA())</f>
        <v>#N/A</v>
      </c>
      <c r="U48" s="156" t="e">
        <f>IF(AND($E48&lt;&gt;"",$E48&gt;0),Ввод_данных!U48,NA())</f>
        <v>#N/A</v>
      </c>
      <c r="V48" s="156" t="e">
        <f>IF(AND($E48&lt;&gt;"",$E48&gt;0),Ввод_данных!V48,NA())</f>
        <v>#N/A</v>
      </c>
      <c r="W48" s="156" t="e">
        <f>IF(AND($E48&lt;&gt;"",$E48&gt;0),Ввод_данных!W48,NA())</f>
        <v>#N/A</v>
      </c>
      <c r="X48" s="156" t="e">
        <f>IF(AND($E48&lt;&gt;"",$E48&gt;0),Ввод_данных!X48,NA())</f>
        <v>#N/A</v>
      </c>
      <c r="Y48" s="156" t="e">
        <f>IF(AND($E48&lt;&gt;"",$E48&gt;0),Ввод_данных!Y48,NA())</f>
        <v>#N/A</v>
      </c>
      <c r="Z48" s="156" t="e">
        <f>IF(AND($E48&lt;&gt;"",$E48&gt;0),Ввод_данных!Z48,NA())</f>
        <v>#N/A</v>
      </c>
      <c r="AA48" s="156" t="e">
        <f>IF(AND($E48&lt;&gt;"",$E48&gt;0),Ввод_данных!AA48,NA())</f>
        <v>#N/A</v>
      </c>
      <c r="AB48" s="156" t="e">
        <f>IF(AND($E48&lt;&gt;"",$E48&gt;0),Ввод_данных!AB48,NA())</f>
        <v>#N/A</v>
      </c>
      <c r="AC48" s="156"/>
      <c r="AD48" s="156"/>
      <c r="AE48" s="156"/>
      <c r="AF48" s="156"/>
      <c r="AG48" s="78"/>
      <c r="AH48" s="78"/>
      <c r="AI48" s="78"/>
      <c r="AJ48" s="78"/>
      <c r="AK48" s="78"/>
      <c r="AL48" s="78"/>
      <c r="AM48" s="78"/>
      <c r="AN48" s="78"/>
      <c r="AO48" s="78"/>
      <c r="AP48" s="78"/>
      <c r="AQ48" s="78"/>
      <c r="AR48" s="78"/>
      <c r="AS48" s="78"/>
      <c r="AT48" s="124"/>
      <c r="AU48" s="126" t="str">
        <f t="shared" ca="1" si="12"/>
        <v/>
      </c>
      <c r="AV48" s="105" t="str">
        <f t="shared" si="13"/>
        <v/>
      </c>
      <c r="AW48" s="283" t="str">
        <f t="shared" si="14"/>
        <v/>
      </c>
      <c r="AX48" s="284" t="str">
        <f t="shared" si="15"/>
        <v/>
      </c>
      <c r="AY48" s="283" t="str">
        <f t="shared" si="16"/>
        <v/>
      </c>
      <c r="AZ48" s="284" t="str">
        <f t="shared" si="17"/>
        <v/>
      </c>
      <c r="BA48" s="285" t="str">
        <f t="shared" si="18"/>
        <v/>
      </c>
      <c r="BB48" s="225"/>
      <c r="BC48" s="242" t="str">
        <f t="shared" si="19"/>
        <v/>
      </c>
      <c r="BD48" s="242" t="str">
        <f t="shared" si="19"/>
        <v/>
      </c>
      <c r="BE48" s="242" t="str">
        <f t="shared" si="19"/>
        <v/>
      </c>
      <c r="BF48" s="242" t="str">
        <f t="shared" si="19"/>
        <v/>
      </c>
      <c r="BG48" s="242" t="str">
        <f t="shared" si="19"/>
        <v/>
      </c>
      <c r="BH48" s="242" t="str">
        <f t="shared" si="19"/>
        <v/>
      </c>
      <c r="BI48" s="242" t="str">
        <f t="shared" si="19"/>
        <v/>
      </c>
      <c r="BJ48" s="174"/>
      <c r="BK48" s="174"/>
      <c r="BL48" s="379"/>
      <c r="BM48" s="379"/>
      <c r="BN48" s="174"/>
      <c r="BO48" s="174"/>
      <c r="BP48" s="174"/>
      <c r="BQ48" s="174"/>
      <c r="BR48" s="174"/>
      <c r="BS48" s="174"/>
      <c r="BT48" s="174"/>
      <c r="BU48" s="174"/>
      <c r="BV48" s="174"/>
      <c r="BW48" s="174"/>
      <c r="BX48" s="174"/>
      <c r="BY48" s="174"/>
      <c r="BZ48" s="174"/>
      <c r="CA48" s="174"/>
      <c r="CB48" s="174"/>
      <c r="CC48" s="174"/>
      <c r="CD48" s="174"/>
      <c r="CE48" s="174"/>
    </row>
    <row r="49" spans="1:83" ht="12.75" customHeight="1" thickBot="1" x14ac:dyDescent="0.25">
      <c r="A49" s="109">
        <f>IF('СПИСОК КЛАССА'!I49&gt;0,1,0)</f>
        <v>0</v>
      </c>
      <c r="B49" s="76">
        <v>25</v>
      </c>
      <c r="C49" s="77" t="str">
        <f>IF(NOT(ISBLANK('СПИСОК КЛАССА'!C49)),'СПИСОК КЛАССА'!C49,"")</f>
        <v/>
      </c>
      <c r="D49" s="106" t="str">
        <f>IF(NOT(ISBLANK('СПИСОК КЛАССА'!D49)),IF($A49=1,'СПИСОК КЛАССА'!D49, "УЧЕНИК НЕ ВЫПОЛНЯЛ РАБОТУ"),"")</f>
        <v/>
      </c>
      <c r="E49" s="455" t="str">
        <f>IF($C49&lt;&gt;"",'СПИСОК КЛАССА'!I49,"")</f>
        <v/>
      </c>
      <c r="F49" s="169" t="e">
        <f>IF(HLOOKUP(Ответы_учащихся!$E49,КЛЮЧИ!$C$5:$D$28,Ответы_учащихся!F$11+1)=Ввод_данных!F49,1,IF(Ввод_данных!F49="N","N",0))</f>
        <v>#N/A</v>
      </c>
      <c r="G49" s="169" t="e">
        <f>IF(HLOOKUP(Ответы_учащихся!$E49,КЛЮЧИ!$C$5:$D$28,Ответы_учащихся!G$11+1)=Ввод_данных!G49,1,IF(Ввод_данных!G49="N","N",0))</f>
        <v>#N/A</v>
      </c>
      <c r="H49" s="169" t="e">
        <f>IF(HLOOKUP(Ответы_учащихся!$E49,КЛЮЧИ!$C$5:$D$28,Ответы_учащихся!H$11+1)=Ввод_данных!H49,1,IF(Ввод_данных!H49="N","N",0))</f>
        <v>#N/A</v>
      </c>
      <c r="I49" s="156" t="e">
        <f>IF(AND($E49&lt;&gt;"",$E49&gt;0),Ввод_данных!I49,NA())</f>
        <v>#N/A</v>
      </c>
      <c r="J49" s="156" t="e">
        <f>IF(AND($E49&lt;&gt;"",$E49&gt;0),Ввод_данных!J49,NA())</f>
        <v>#N/A</v>
      </c>
      <c r="K49" s="156" t="e">
        <f>IF(AND($E49&lt;&gt;"",$E49&gt;0),Ввод_данных!K49,NA())</f>
        <v>#N/A</v>
      </c>
      <c r="L49" s="156" t="e">
        <f>IF(AND($E49&lt;&gt;"",$E49&gt;0),Ввод_данных!L49,NA())</f>
        <v>#N/A</v>
      </c>
      <c r="M49" s="156" t="e">
        <f>IF(AND($E49&lt;&gt;"",$E49&gt;0),Ввод_данных!M49,NA())</f>
        <v>#N/A</v>
      </c>
      <c r="N49" s="156" t="e">
        <f>IF(AND($E49&lt;&gt;"",$E49&gt;0),Ввод_данных!N49,NA())</f>
        <v>#N/A</v>
      </c>
      <c r="O49" s="156" t="e">
        <f>IF(HLOOKUP(Ответы_учащихся!$E49,КЛЮЧИ!$C$5:$D$28,Ответы_учащихся!O$11+1)=Ввод_данных!O49,1,IF(Ввод_данных!O49="N","N",0))</f>
        <v>#N/A</v>
      </c>
      <c r="P49" s="156" t="e">
        <f>IF(AND($E49&lt;&gt;"",$E49&gt;0),Ввод_данных!P49,NA())</f>
        <v>#N/A</v>
      </c>
      <c r="Q49" s="156" t="e">
        <f>IF(HLOOKUP(Ответы_учащихся!$E49,КЛЮЧИ!$C$5:$D$28,Ответы_учащихся!Q$11+1)=Ввод_данных!Q49,1,IF(Ввод_данных!Q49="N","N",0))</f>
        <v>#N/A</v>
      </c>
      <c r="R49" s="156" t="e">
        <f>IF(AND($E49&lt;&gt;"",$E49&gt;0),Ввод_данных!R49,NA())</f>
        <v>#N/A</v>
      </c>
      <c r="S49" s="156" t="e">
        <f>IF(AND($E49&lt;&gt;"",$E49&gt;0),Ввод_данных!S49,NA())</f>
        <v>#N/A</v>
      </c>
      <c r="T49" s="156" t="e">
        <f>IF(AND($E49&lt;&gt;"",$E49&gt;0),Ввод_данных!T49,NA())</f>
        <v>#N/A</v>
      </c>
      <c r="U49" s="156" t="e">
        <f>IF(AND($E49&lt;&gt;"",$E49&gt;0),Ввод_данных!U49,NA())</f>
        <v>#N/A</v>
      </c>
      <c r="V49" s="156" t="e">
        <f>IF(AND($E49&lt;&gt;"",$E49&gt;0),Ввод_данных!V49,NA())</f>
        <v>#N/A</v>
      </c>
      <c r="W49" s="156" t="e">
        <f>IF(AND($E49&lt;&gt;"",$E49&gt;0),Ввод_данных!W49,NA())</f>
        <v>#N/A</v>
      </c>
      <c r="X49" s="156" t="e">
        <f>IF(AND($E49&lt;&gt;"",$E49&gt;0),Ввод_данных!X49,NA())</f>
        <v>#N/A</v>
      </c>
      <c r="Y49" s="156" t="e">
        <f>IF(AND($E49&lt;&gt;"",$E49&gt;0),Ввод_данных!Y49,NA())</f>
        <v>#N/A</v>
      </c>
      <c r="Z49" s="156" t="e">
        <f>IF(AND($E49&lt;&gt;"",$E49&gt;0),Ввод_данных!Z49,NA())</f>
        <v>#N/A</v>
      </c>
      <c r="AA49" s="156" t="e">
        <f>IF(AND($E49&lt;&gt;"",$E49&gt;0),Ввод_данных!AA49,NA())</f>
        <v>#N/A</v>
      </c>
      <c r="AB49" s="156" t="e">
        <f>IF(AND($E49&lt;&gt;"",$E49&gt;0),Ввод_данных!AB49,NA())</f>
        <v>#N/A</v>
      </c>
      <c r="AC49" s="156"/>
      <c r="AD49" s="156"/>
      <c r="AE49" s="156"/>
      <c r="AF49" s="156"/>
      <c r="AG49" s="78"/>
      <c r="AH49" s="78"/>
      <c r="AI49" s="78"/>
      <c r="AJ49" s="78"/>
      <c r="AK49" s="78"/>
      <c r="AL49" s="78"/>
      <c r="AM49" s="78"/>
      <c r="AN49" s="78"/>
      <c r="AO49" s="78"/>
      <c r="AP49" s="78"/>
      <c r="AQ49" s="78"/>
      <c r="AR49" s="78"/>
      <c r="AS49" s="78"/>
      <c r="AT49" s="124"/>
      <c r="AU49" s="126" t="str">
        <f t="shared" ca="1" si="12"/>
        <v/>
      </c>
      <c r="AV49" s="105" t="str">
        <f t="shared" si="13"/>
        <v/>
      </c>
      <c r="AW49" s="283" t="str">
        <f t="shared" si="14"/>
        <v/>
      </c>
      <c r="AX49" s="284" t="str">
        <f t="shared" si="15"/>
        <v/>
      </c>
      <c r="AY49" s="283" t="str">
        <f t="shared" si="16"/>
        <v/>
      </c>
      <c r="AZ49" s="284" t="str">
        <f t="shared" si="17"/>
        <v/>
      </c>
      <c r="BA49" s="285" t="str">
        <f t="shared" si="18"/>
        <v/>
      </c>
      <c r="BB49" s="225"/>
      <c r="BC49" s="242" t="str">
        <f t="shared" si="19"/>
        <v/>
      </c>
      <c r="BD49" s="242" t="str">
        <f t="shared" si="19"/>
        <v/>
      </c>
      <c r="BE49" s="242" t="str">
        <f t="shared" si="19"/>
        <v/>
      </c>
      <c r="BF49" s="242" t="str">
        <f t="shared" si="19"/>
        <v/>
      </c>
      <c r="BG49" s="242" t="str">
        <f t="shared" si="19"/>
        <v/>
      </c>
      <c r="BH49" s="242" t="str">
        <f t="shared" si="19"/>
        <v/>
      </c>
      <c r="BI49" s="242" t="str">
        <f t="shared" si="19"/>
        <v/>
      </c>
      <c r="BJ49" s="174"/>
      <c r="BK49" s="174"/>
      <c r="BL49" s="379"/>
      <c r="BM49" s="379"/>
      <c r="BN49" s="174"/>
      <c r="BO49" s="174"/>
      <c r="BP49" s="174"/>
      <c r="BQ49" s="174"/>
      <c r="BR49" s="174"/>
      <c r="BS49" s="174"/>
      <c r="BT49" s="174"/>
      <c r="BU49" s="174"/>
      <c r="BV49" s="174"/>
      <c r="BW49" s="174"/>
      <c r="BX49" s="174"/>
      <c r="BY49" s="174"/>
      <c r="BZ49" s="174"/>
      <c r="CA49" s="174"/>
      <c r="CB49" s="174"/>
      <c r="CC49" s="174"/>
      <c r="CD49" s="174"/>
      <c r="CE49" s="174"/>
    </row>
    <row r="50" spans="1:83" ht="12.75" customHeight="1" thickBot="1" x14ac:dyDescent="0.25">
      <c r="A50" s="109">
        <f>IF('СПИСОК КЛАССА'!I50&gt;0,1,0)</f>
        <v>0</v>
      </c>
      <c r="B50" s="76">
        <v>26</v>
      </c>
      <c r="C50" s="77" t="str">
        <f>IF(NOT(ISBLANK('СПИСОК КЛАССА'!C50)),'СПИСОК КЛАССА'!C50,"")</f>
        <v/>
      </c>
      <c r="D50" s="106" t="str">
        <f>IF(NOT(ISBLANK('СПИСОК КЛАССА'!D50)),IF($A50=1,'СПИСОК КЛАССА'!D50, "УЧЕНИК НЕ ВЫПОЛНЯЛ РАБОТУ"),"")</f>
        <v/>
      </c>
      <c r="E50" s="455" t="str">
        <f>IF($C50&lt;&gt;"",'СПИСОК КЛАССА'!I50,"")</f>
        <v/>
      </c>
      <c r="F50" s="169" t="e">
        <f>IF(HLOOKUP(Ответы_учащихся!$E50,КЛЮЧИ!$C$5:$D$28,Ответы_учащихся!F$11+1)=Ввод_данных!F50,1,IF(Ввод_данных!F50="N","N",0))</f>
        <v>#N/A</v>
      </c>
      <c r="G50" s="169" t="e">
        <f>IF(HLOOKUP(Ответы_учащихся!$E50,КЛЮЧИ!$C$5:$D$28,Ответы_учащихся!G$11+1)=Ввод_данных!G50,1,IF(Ввод_данных!G50="N","N",0))</f>
        <v>#N/A</v>
      </c>
      <c r="H50" s="169" t="e">
        <f>IF(HLOOKUP(Ответы_учащихся!$E50,КЛЮЧИ!$C$5:$D$28,Ответы_учащихся!H$11+1)=Ввод_данных!H50,1,IF(Ввод_данных!H50="N","N",0))</f>
        <v>#N/A</v>
      </c>
      <c r="I50" s="156" t="e">
        <f>IF(AND($E50&lt;&gt;"",$E50&gt;0),Ввод_данных!I50,NA())</f>
        <v>#N/A</v>
      </c>
      <c r="J50" s="156" t="e">
        <f>IF(AND($E50&lt;&gt;"",$E50&gt;0),Ввод_данных!J50,NA())</f>
        <v>#N/A</v>
      </c>
      <c r="K50" s="156" t="e">
        <f>IF(AND($E50&lt;&gt;"",$E50&gt;0),Ввод_данных!K50,NA())</f>
        <v>#N/A</v>
      </c>
      <c r="L50" s="156" t="e">
        <f>IF(AND($E50&lt;&gt;"",$E50&gt;0),Ввод_данных!L50,NA())</f>
        <v>#N/A</v>
      </c>
      <c r="M50" s="156" t="e">
        <f>IF(AND($E50&lt;&gt;"",$E50&gt;0),Ввод_данных!M50,NA())</f>
        <v>#N/A</v>
      </c>
      <c r="N50" s="156" t="e">
        <f>IF(AND($E50&lt;&gt;"",$E50&gt;0),Ввод_данных!N50,NA())</f>
        <v>#N/A</v>
      </c>
      <c r="O50" s="156" t="e">
        <f>IF(HLOOKUP(Ответы_учащихся!$E50,КЛЮЧИ!$C$5:$D$28,Ответы_учащихся!O$11+1)=Ввод_данных!O50,1,IF(Ввод_данных!O50="N","N",0))</f>
        <v>#N/A</v>
      </c>
      <c r="P50" s="156" t="e">
        <f>IF(AND($E50&lt;&gt;"",$E50&gt;0),Ввод_данных!P50,NA())</f>
        <v>#N/A</v>
      </c>
      <c r="Q50" s="156" t="e">
        <f>IF(HLOOKUP(Ответы_учащихся!$E50,КЛЮЧИ!$C$5:$D$28,Ответы_учащихся!Q$11+1)=Ввод_данных!Q50,1,IF(Ввод_данных!Q50="N","N",0))</f>
        <v>#N/A</v>
      </c>
      <c r="R50" s="156" t="e">
        <f>IF(AND($E50&lt;&gt;"",$E50&gt;0),Ввод_данных!R50,NA())</f>
        <v>#N/A</v>
      </c>
      <c r="S50" s="156" t="e">
        <f>IF(AND($E50&lt;&gt;"",$E50&gt;0),Ввод_данных!S50,NA())</f>
        <v>#N/A</v>
      </c>
      <c r="T50" s="156" t="e">
        <f>IF(AND($E50&lt;&gt;"",$E50&gt;0),Ввод_данных!T50,NA())</f>
        <v>#N/A</v>
      </c>
      <c r="U50" s="156" t="e">
        <f>IF(AND($E50&lt;&gt;"",$E50&gt;0),Ввод_данных!U50,NA())</f>
        <v>#N/A</v>
      </c>
      <c r="V50" s="156" t="e">
        <f>IF(AND($E50&lt;&gt;"",$E50&gt;0),Ввод_данных!V50,NA())</f>
        <v>#N/A</v>
      </c>
      <c r="W50" s="156" t="e">
        <f>IF(AND($E50&lt;&gt;"",$E50&gt;0),Ввод_данных!W50,NA())</f>
        <v>#N/A</v>
      </c>
      <c r="X50" s="156" t="e">
        <f>IF(AND($E50&lt;&gt;"",$E50&gt;0),Ввод_данных!X50,NA())</f>
        <v>#N/A</v>
      </c>
      <c r="Y50" s="156" t="e">
        <f>IF(AND($E50&lt;&gt;"",$E50&gt;0),Ввод_данных!Y50,NA())</f>
        <v>#N/A</v>
      </c>
      <c r="Z50" s="156" t="e">
        <f>IF(AND($E50&lt;&gt;"",$E50&gt;0),Ввод_данных!Z50,NA())</f>
        <v>#N/A</v>
      </c>
      <c r="AA50" s="156" t="e">
        <f>IF(AND($E50&lt;&gt;"",$E50&gt;0),Ввод_данных!AA50,NA())</f>
        <v>#N/A</v>
      </c>
      <c r="AB50" s="156" t="e">
        <f>IF(AND($E50&lt;&gt;"",$E50&gt;0),Ввод_данных!AB50,NA())</f>
        <v>#N/A</v>
      </c>
      <c r="AC50" s="156"/>
      <c r="AD50" s="156"/>
      <c r="AE50" s="156"/>
      <c r="AF50" s="156"/>
      <c r="AG50" s="78"/>
      <c r="AH50" s="78"/>
      <c r="AI50" s="78"/>
      <c r="AJ50" s="78"/>
      <c r="AK50" s="78"/>
      <c r="AL50" s="78"/>
      <c r="AM50" s="78"/>
      <c r="AN50" s="78"/>
      <c r="AO50" s="78"/>
      <c r="AP50" s="78"/>
      <c r="AQ50" s="78"/>
      <c r="AR50" s="78"/>
      <c r="AS50" s="78"/>
      <c r="AT50" s="124"/>
      <c r="AU50" s="126" t="str">
        <f t="shared" ca="1" si="12"/>
        <v/>
      </c>
      <c r="AV50" s="105" t="str">
        <f t="shared" si="13"/>
        <v/>
      </c>
      <c r="AW50" s="283" t="str">
        <f t="shared" si="14"/>
        <v/>
      </c>
      <c r="AX50" s="284" t="str">
        <f t="shared" si="15"/>
        <v/>
      </c>
      <c r="AY50" s="283" t="str">
        <f t="shared" si="16"/>
        <v/>
      </c>
      <c r="AZ50" s="284" t="str">
        <f t="shared" si="17"/>
        <v/>
      </c>
      <c r="BA50" s="285" t="str">
        <f t="shared" si="18"/>
        <v/>
      </c>
      <c r="BB50" s="225"/>
      <c r="BC50" s="242" t="str">
        <f t="shared" si="19"/>
        <v/>
      </c>
      <c r="BD50" s="242" t="str">
        <f t="shared" si="19"/>
        <v/>
      </c>
      <c r="BE50" s="242" t="str">
        <f t="shared" si="19"/>
        <v/>
      </c>
      <c r="BF50" s="242" t="str">
        <f t="shared" si="19"/>
        <v/>
      </c>
      <c r="BG50" s="242" t="str">
        <f t="shared" si="19"/>
        <v/>
      </c>
      <c r="BH50" s="242" t="str">
        <f t="shared" si="19"/>
        <v/>
      </c>
      <c r="BI50" s="242" t="str">
        <f t="shared" si="19"/>
        <v/>
      </c>
      <c r="BJ50" s="174"/>
      <c r="BK50" s="174"/>
      <c r="BL50" s="379"/>
      <c r="BM50" s="379"/>
      <c r="BN50" s="174"/>
      <c r="BO50" s="174"/>
      <c r="BP50" s="174"/>
      <c r="BQ50" s="174"/>
      <c r="BR50" s="174"/>
      <c r="BS50" s="174"/>
      <c r="BT50" s="174"/>
      <c r="BU50" s="174"/>
      <c r="BV50" s="174"/>
      <c r="BW50" s="174"/>
      <c r="BX50" s="174"/>
      <c r="BY50" s="174"/>
      <c r="BZ50" s="174"/>
      <c r="CA50" s="174"/>
      <c r="CB50" s="174"/>
      <c r="CC50" s="174"/>
      <c r="CD50" s="174"/>
      <c r="CE50" s="174"/>
    </row>
    <row r="51" spans="1:83" ht="12.75" customHeight="1" thickBot="1" x14ac:dyDescent="0.25">
      <c r="A51" s="109">
        <f>IF('СПИСОК КЛАССА'!I51&gt;0,1,0)</f>
        <v>0</v>
      </c>
      <c r="B51" s="76">
        <v>27</v>
      </c>
      <c r="C51" s="77" t="str">
        <f>IF(NOT(ISBLANK('СПИСОК КЛАССА'!C51)),'СПИСОК КЛАССА'!C51,"")</f>
        <v/>
      </c>
      <c r="D51" s="106" t="str">
        <f>IF(NOT(ISBLANK('СПИСОК КЛАССА'!D51)),IF($A51=1,'СПИСОК КЛАССА'!D51, "УЧЕНИК НЕ ВЫПОЛНЯЛ РАБОТУ"),"")</f>
        <v/>
      </c>
      <c r="E51" s="455" t="str">
        <f>IF($C51&lt;&gt;"",'СПИСОК КЛАССА'!I51,"")</f>
        <v/>
      </c>
      <c r="F51" s="169" t="e">
        <f>IF(HLOOKUP(Ответы_учащихся!$E51,КЛЮЧИ!$C$5:$D$28,Ответы_учащихся!F$11+1)=Ввод_данных!F51,1,IF(Ввод_данных!F51="N","N",0))</f>
        <v>#N/A</v>
      </c>
      <c r="G51" s="169" t="e">
        <f>IF(HLOOKUP(Ответы_учащихся!$E51,КЛЮЧИ!$C$5:$D$28,Ответы_учащихся!G$11+1)=Ввод_данных!G51,1,IF(Ввод_данных!G51="N","N",0))</f>
        <v>#N/A</v>
      </c>
      <c r="H51" s="169" t="e">
        <f>IF(HLOOKUP(Ответы_учащихся!$E51,КЛЮЧИ!$C$5:$D$28,Ответы_учащихся!H$11+1)=Ввод_данных!H51,1,IF(Ввод_данных!H51="N","N",0))</f>
        <v>#N/A</v>
      </c>
      <c r="I51" s="156" t="e">
        <f>IF(AND($E51&lt;&gt;"",$E51&gt;0),Ввод_данных!I51,NA())</f>
        <v>#N/A</v>
      </c>
      <c r="J51" s="156" t="e">
        <f>IF(AND($E51&lt;&gt;"",$E51&gt;0),Ввод_данных!J51,NA())</f>
        <v>#N/A</v>
      </c>
      <c r="K51" s="156" t="e">
        <f>IF(AND($E51&lt;&gt;"",$E51&gt;0),Ввод_данных!K51,NA())</f>
        <v>#N/A</v>
      </c>
      <c r="L51" s="156" t="e">
        <f>IF(AND($E51&lt;&gt;"",$E51&gt;0),Ввод_данных!L51,NA())</f>
        <v>#N/A</v>
      </c>
      <c r="M51" s="156" t="e">
        <f>IF(AND($E51&lt;&gt;"",$E51&gt;0),Ввод_данных!M51,NA())</f>
        <v>#N/A</v>
      </c>
      <c r="N51" s="156" t="e">
        <f>IF(AND($E51&lt;&gt;"",$E51&gt;0),Ввод_данных!N51,NA())</f>
        <v>#N/A</v>
      </c>
      <c r="O51" s="156" t="e">
        <f>IF(HLOOKUP(Ответы_учащихся!$E51,КЛЮЧИ!$C$5:$D$28,Ответы_учащихся!O$11+1)=Ввод_данных!O51,1,IF(Ввод_данных!O51="N","N",0))</f>
        <v>#N/A</v>
      </c>
      <c r="P51" s="156" t="e">
        <f>IF(AND($E51&lt;&gt;"",$E51&gt;0),Ввод_данных!P51,NA())</f>
        <v>#N/A</v>
      </c>
      <c r="Q51" s="156" t="e">
        <f>IF(HLOOKUP(Ответы_учащихся!$E51,КЛЮЧИ!$C$5:$D$28,Ответы_учащихся!Q$11+1)=Ввод_данных!Q51,1,IF(Ввод_данных!Q51="N","N",0))</f>
        <v>#N/A</v>
      </c>
      <c r="R51" s="156" t="e">
        <f>IF(AND($E51&lt;&gt;"",$E51&gt;0),Ввод_данных!R51,NA())</f>
        <v>#N/A</v>
      </c>
      <c r="S51" s="156" t="e">
        <f>IF(AND($E51&lt;&gt;"",$E51&gt;0),Ввод_данных!S51,NA())</f>
        <v>#N/A</v>
      </c>
      <c r="T51" s="156" t="e">
        <f>IF(AND($E51&lt;&gt;"",$E51&gt;0),Ввод_данных!T51,NA())</f>
        <v>#N/A</v>
      </c>
      <c r="U51" s="156" t="e">
        <f>IF(AND($E51&lt;&gt;"",$E51&gt;0),Ввод_данных!U51,NA())</f>
        <v>#N/A</v>
      </c>
      <c r="V51" s="156" t="e">
        <f>IF(AND($E51&lt;&gt;"",$E51&gt;0),Ввод_данных!V51,NA())</f>
        <v>#N/A</v>
      </c>
      <c r="W51" s="156" t="e">
        <f>IF(AND($E51&lt;&gt;"",$E51&gt;0),Ввод_данных!W51,NA())</f>
        <v>#N/A</v>
      </c>
      <c r="X51" s="156" t="e">
        <f>IF(AND($E51&lt;&gt;"",$E51&gt;0),Ввод_данных!X51,NA())</f>
        <v>#N/A</v>
      </c>
      <c r="Y51" s="156" t="e">
        <f>IF(AND($E51&lt;&gt;"",$E51&gt;0),Ввод_данных!Y51,NA())</f>
        <v>#N/A</v>
      </c>
      <c r="Z51" s="156" t="e">
        <f>IF(AND($E51&lt;&gt;"",$E51&gt;0),Ввод_данных!Z51,NA())</f>
        <v>#N/A</v>
      </c>
      <c r="AA51" s="156" t="e">
        <f>IF(AND($E51&lt;&gt;"",$E51&gt;0),Ввод_данных!AA51,NA())</f>
        <v>#N/A</v>
      </c>
      <c r="AB51" s="156" t="e">
        <f>IF(AND($E51&lt;&gt;"",$E51&gt;0),Ввод_данных!AB51,NA())</f>
        <v>#N/A</v>
      </c>
      <c r="AC51" s="156"/>
      <c r="AD51" s="156"/>
      <c r="AE51" s="156"/>
      <c r="AF51" s="156"/>
      <c r="AG51" s="78"/>
      <c r="AH51" s="78"/>
      <c r="AI51" s="78"/>
      <c r="AJ51" s="78"/>
      <c r="AK51" s="78"/>
      <c r="AL51" s="78"/>
      <c r="AM51" s="78"/>
      <c r="AN51" s="78"/>
      <c r="AO51" s="78"/>
      <c r="AP51" s="78"/>
      <c r="AQ51" s="78"/>
      <c r="AR51" s="78"/>
      <c r="AS51" s="78"/>
      <c r="AT51" s="124"/>
      <c r="AU51" s="126" t="str">
        <f t="shared" ca="1" si="12"/>
        <v/>
      </c>
      <c r="AV51" s="105" t="str">
        <f t="shared" si="13"/>
        <v/>
      </c>
      <c r="AW51" s="283" t="str">
        <f t="shared" si="14"/>
        <v/>
      </c>
      <c r="AX51" s="284" t="str">
        <f t="shared" si="15"/>
        <v/>
      </c>
      <c r="AY51" s="283" t="str">
        <f t="shared" si="16"/>
        <v/>
      </c>
      <c r="AZ51" s="284" t="str">
        <f t="shared" si="17"/>
        <v/>
      </c>
      <c r="BA51" s="285" t="str">
        <f t="shared" si="18"/>
        <v/>
      </c>
      <c r="BB51" s="225"/>
      <c r="BC51" s="242" t="str">
        <f t="shared" si="19"/>
        <v/>
      </c>
      <c r="BD51" s="242" t="str">
        <f t="shared" si="19"/>
        <v/>
      </c>
      <c r="BE51" s="242" t="str">
        <f t="shared" si="19"/>
        <v/>
      </c>
      <c r="BF51" s="242" t="str">
        <f t="shared" si="19"/>
        <v/>
      </c>
      <c r="BG51" s="242" t="str">
        <f t="shared" si="19"/>
        <v/>
      </c>
      <c r="BH51" s="242" t="str">
        <f t="shared" si="19"/>
        <v/>
      </c>
      <c r="BI51" s="242" t="str">
        <f t="shared" si="19"/>
        <v/>
      </c>
      <c r="BJ51" s="174"/>
      <c r="BK51" s="174"/>
      <c r="BL51" s="379"/>
      <c r="BM51" s="379"/>
      <c r="BN51" s="174"/>
      <c r="BO51" s="174"/>
      <c r="BP51" s="174"/>
      <c r="BQ51" s="174"/>
      <c r="BR51" s="174"/>
      <c r="BS51" s="174"/>
      <c r="BT51" s="174"/>
      <c r="BU51" s="174"/>
      <c r="BV51" s="174"/>
      <c r="BW51" s="174"/>
      <c r="BX51" s="174"/>
      <c r="BY51" s="174"/>
      <c r="BZ51" s="174"/>
      <c r="CA51" s="174"/>
      <c r="CB51" s="174"/>
      <c r="CC51" s="174"/>
      <c r="CD51" s="174"/>
      <c r="CE51" s="174"/>
    </row>
    <row r="52" spans="1:83" ht="12.75" customHeight="1" thickBot="1" x14ac:dyDescent="0.25">
      <c r="A52" s="109">
        <f>IF('СПИСОК КЛАССА'!I52&gt;0,1,0)</f>
        <v>0</v>
      </c>
      <c r="B52" s="76">
        <v>28</v>
      </c>
      <c r="C52" s="77" t="str">
        <f>IF(NOT(ISBLANK('СПИСОК КЛАССА'!C52)),'СПИСОК КЛАССА'!C52,"")</f>
        <v/>
      </c>
      <c r="D52" s="106" t="str">
        <f>IF(NOT(ISBLANK('СПИСОК КЛАССА'!D52)),IF($A52=1,'СПИСОК КЛАССА'!D52, "УЧЕНИК НЕ ВЫПОЛНЯЛ РАБОТУ"),"")</f>
        <v/>
      </c>
      <c r="E52" s="455" t="str">
        <f>IF($C52&lt;&gt;"",'СПИСОК КЛАССА'!I52,"")</f>
        <v/>
      </c>
      <c r="F52" s="169" t="e">
        <f>IF(HLOOKUP(Ответы_учащихся!$E52,КЛЮЧИ!$C$5:$D$28,Ответы_учащихся!F$11+1)=Ввод_данных!F52,1,IF(Ввод_данных!F52="N","N",0))</f>
        <v>#N/A</v>
      </c>
      <c r="G52" s="169" t="e">
        <f>IF(HLOOKUP(Ответы_учащихся!$E52,КЛЮЧИ!$C$5:$D$28,Ответы_учащихся!G$11+1)=Ввод_данных!G52,1,IF(Ввод_данных!G52="N","N",0))</f>
        <v>#N/A</v>
      </c>
      <c r="H52" s="169" t="e">
        <f>IF(HLOOKUP(Ответы_учащихся!$E52,КЛЮЧИ!$C$5:$D$28,Ответы_учащихся!H$11+1)=Ввод_данных!H52,1,IF(Ввод_данных!H52="N","N",0))</f>
        <v>#N/A</v>
      </c>
      <c r="I52" s="156" t="e">
        <f>IF(AND($E52&lt;&gt;"",$E52&gt;0),Ввод_данных!I52,NA())</f>
        <v>#N/A</v>
      </c>
      <c r="J52" s="156" t="e">
        <f>IF(AND($E52&lt;&gt;"",$E52&gt;0),Ввод_данных!J52,NA())</f>
        <v>#N/A</v>
      </c>
      <c r="K52" s="156" t="e">
        <f>IF(AND($E52&lt;&gt;"",$E52&gt;0),Ввод_данных!K52,NA())</f>
        <v>#N/A</v>
      </c>
      <c r="L52" s="156" t="e">
        <f>IF(AND($E52&lt;&gt;"",$E52&gt;0),Ввод_данных!L52,NA())</f>
        <v>#N/A</v>
      </c>
      <c r="M52" s="156" t="e">
        <f>IF(AND($E52&lt;&gt;"",$E52&gt;0),Ввод_данных!M52,NA())</f>
        <v>#N/A</v>
      </c>
      <c r="N52" s="156" t="e">
        <f>IF(AND($E52&lt;&gt;"",$E52&gt;0),Ввод_данных!N52,NA())</f>
        <v>#N/A</v>
      </c>
      <c r="O52" s="156" t="e">
        <f>IF(HLOOKUP(Ответы_учащихся!$E52,КЛЮЧИ!$C$5:$D$28,Ответы_учащихся!O$11+1)=Ввод_данных!O52,1,IF(Ввод_данных!O52="N","N",0))</f>
        <v>#N/A</v>
      </c>
      <c r="P52" s="156" t="e">
        <f>IF(AND($E52&lt;&gt;"",$E52&gt;0),Ввод_данных!P52,NA())</f>
        <v>#N/A</v>
      </c>
      <c r="Q52" s="156" t="e">
        <f>IF(HLOOKUP(Ответы_учащихся!$E52,КЛЮЧИ!$C$5:$D$28,Ответы_учащихся!Q$11+1)=Ввод_данных!Q52,1,IF(Ввод_данных!Q52="N","N",0))</f>
        <v>#N/A</v>
      </c>
      <c r="R52" s="156" t="e">
        <f>IF(AND($E52&lt;&gt;"",$E52&gt;0),Ввод_данных!R52,NA())</f>
        <v>#N/A</v>
      </c>
      <c r="S52" s="156" t="e">
        <f>IF(AND($E52&lt;&gt;"",$E52&gt;0),Ввод_данных!S52,NA())</f>
        <v>#N/A</v>
      </c>
      <c r="T52" s="156" t="e">
        <f>IF(AND($E52&lt;&gt;"",$E52&gt;0),Ввод_данных!T52,NA())</f>
        <v>#N/A</v>
      </c>
      <c r="U52" s="156" t="e">
        <f>IF(AND($E52&lt;&gt;"",$E52&gt;0),Ввод_данных!U52,NA())</f>
        <v>#N/A</v>
      </c>
      <c r="V52" s="156" t="e">
        <f>IF(AND($E52&lt;&gt;"",$E52&gt;0),Ввод_данных!V52,NA())</f>
        <v>#N/A</v>
      </c>
      <c r="W52" s="156" t="e">
        <f>IF(AND($E52&lt;&gt;"",$E52&gt;0),Ввод_данных!W52,NA())</f>
        <v>#N/A</v>
      </c>
      <c r="X52" s="156" t="e">
        <f>IF(AND($E52&lt;&gt;"",$E52&gt;0),Ввод_данных!X52,NA())</f>
        <v>#N/A</v>
      </c>
      <c r="Y52" s="156" t="e">
        <f>IF(AND($E52&lt;&gt;"",$E52&gt;0),Ввод_данных!Y52,NA())</f>
        <v>#N/A</v>
      </c>
      <c r="Z52" s="156" t="e">
        <f>IF(AND($E52&lt;&gt;"",$E52&gt;0),Ввод_данных!Z52,NA())</f>
        <v>#N/A</v>
      </c>
      <c r="AA52" s="156" t="e">
        <f>IF(AND($E52&lt;&gt;"",$E52&gt;0),Ввод_данных!AA52,NA())</f>
        <v>#N/A</v>
      </c>
      <c r="AB52" s="156" t="e">
        <f>IF(AND($E52&lt;&gt;"",$E52&gt;0),Ввод_данных!AB52,NA())</f>
        <v>#N/A</v>
      </c>
      <c r="AC52" s="156"/>
      <c r="AD52" s="156"/>
      <c r="AE52" s="156"/>
      <c r="AF52" s="156"/>
      <c r="AG52" s="78"/>
      <c r="AH52" s="78"/>
      <c r="AI52" s="78"/>
      <c r="AJ52" s="78"/>
      <c r="AK52" s="78"/>
      <c r="AL52" s="78"/>
      <c r="AM52" s="78"/>
      <c r="AN52" s="78"/>
      <c r="AO52" s="78"/>
      <c r="AP52" s="78"/>
      <c r="AQ52" s="78"/>
      <c r="AR52" s="78"/>
      <c r="AS52" s="78"/>
      <c r="AT52" s="124"/>
      <c r="AU52" s="126" t="str">
        <f t="shared" ca="1" si="12"/>
        <v/>
      </c>
      <c r="AV52" s="105" t="str">
        <f t="shared" si="13"/>
        <v/>
      </c>
      <c r="AW52" s="283" t="str">
        <f t="shared" si="14"/>
        <v/>
      </c>
      <c r="AX52" s="284" t="str">
        <f t="shared" si="15"/>
        <v/>
      </c>
      <c r="AY52" s="283" t="str">
        <f t="shared" si="16"/>
        <v/>
      </c>
      <c r="AZ52" s="284" t="str">
        <f t="shared" si="17"/>
        <v/>
      </c>
      <c r="BA52" s="285" t="str">
        <f t="shared" si="18"/>
        <v/>
      </c>
      <c r="BB52" s="225"/>
      <c r="BC52" s="242" t="str">
        <f t="shared" si="19"/>
        <v/>
      </c>
      <c r="BD52" s="242" t="str">
        <f t="shared" si="19"/>
        <v/>
      </c>
      <c r="BE52" s="242" t="str">
        <f t="shared" si="19"/>
        <v/>
      </c>
      <c r="BF52" s="242" t="str">
        <f t="shared" si="19"/>
        <v/>
      </c>
      <c r="BG52" s="242" t="str">
        <f t="shared" si="19"/>
        <v/>
      </c>
      <c r="BH52" s="242" t="str">
        <f t="shared" si="19"/>
        <v/>
      </c>
      <c r="BI52" s="242" t="str">
        <f t="shared" si="19"/>
        <v/>
      </c>
      <c r="BJ52" s="174"/>
      <c r="BK52" s="174"/>
      <c r="BL52" s="379"/>
      <c r="BM52" s="379"/>
      <c r="BN52" s="174"/>
      <c r="BO52" s="174"/>
      <c r="BP52" s="174"/>
      <c r="BQ52" s="174"/>
      <c r="BR52" s="174"/>
      <c r="BS52" s="174"/>
      <c r="BT52" s="174"/>
      <c r="BU52" s="174"/>
      <c r="BV52" s="174"/>
      <c r="BW52" s="174"/>
      <c r="BX52" s="174"/>
      <c r="BY52" s="174"/>
      <c r="BZ52" s="174"/>
      <c r="CA52" s="174"/>
      <c r="CB52" s="174"/>
      <c r="CC52" s="174"/>
      <c r="CD52" s="174"/>
      <c r="CE52" s="174"/>
    </row>
    <row r="53" spans="1:83" ht="12.75" customHeight="1" thickBot="1" x14ac:dyDescent="0.25">
      <c r="A53" s="109">
        <f>IF('СПИСОК КЛАССА'!I53&gt;0,1,0)</f>
        <v>0</v>
      </c>
      <c r="B53" s="76">
        <v>29</v>
      </c>
      <c r="C53" s="77" t="str">
        <f>IF(NOT(ISBLANK('СПИСОК КЛАССА'!C53)),'СПИСОК КЛАССА'!C53,"")</f>
        <v/>
      </c>
      <c r="D53" s="106" t="str">
        <f>IF(NOT(ISBLANK('СПИСОК КЛАССА'!D53)),IF($A53=1,'СПИСОК КЛАССА'!D53, "УЧЕНИК НЕ ВЫПОЛНЯЛ РАБОТУ"),"")</f>
        <v/>
      </c>
      <c r="E53" s="455" t="str">
        <f>IF($C53&lt;&gt;"",'СПИСОК КЛАССА'!I53,"")</f>
        <v/>
      </c>
      <c r="F53" s="169" t="e">
        <f>IF(HLOOKUP(Ответы_учащихся!$E53,КЛЮЧИ!$C$5:$D$28,Ответы_учащихся!F$11+1)=Ввод_данных!F53,1,IF(Ввод_данных!F53="N","N",0))</f>
        <v>#N/A</v>
      </c>
      <c r="G53" s="169" t="e">
        <f>IF(HLOOKUP(Ответы_учащихся!$E53,КЛЮЧИ!$C$5:$D$28,Ответы_учащихся!G$11+1)=Ввод_данных!G53,1,IF(Ввод_данных!G53="N","N",0))</f>
        <v>#N/A</v>
      </c>
      <c r="H53" s="169" t="e">
        <f>IF(HLOOKUP(Ответы_учащихся!$E53,КЛЮЧИ!$C$5:$D$28,Ответы_учащихся!H$11+1)=Ввод_данных!H53,1,IF(Ввод_данных!H53="N","N",0))</f>
        <v>#N/A</v>
      </c>
      <c r="I53" s="156" t="e">
        <f>IF(AND($E53&lt;&gt;"",$E53&gt;0),Ввод_данных!I53,NA())</f>
        <v>#N/A</v>
      </c>
      <c r="J53" s="156" t="e">
        <f>IF(AND($E53&lt;&gt;"",$E53&gt;0),Ввод_данных!J53,NA())</f>
        <v>#N/A</v>
      </c>
      <c r="K53" s="156" t="e">
        <f>IF(AND($E53&lt;&gt;"",$E53&gt;0),Ввод_данных!K53,NA())</f>
        <v>#N/A</v>
      </c>
      <c r="L53" s="156" t="e">
        <f>IF(AND($E53&lt;&gt;"",$E53&gt;0),Ввод_данных!L53,NA())</f>
        <v>#N/A</v>
      </c>
      <c r="M53" s="156" t="e">
        <f>IF(AND($E53&lt;&gt;"",$E53&gt;0),Ввод_данных!M53,NA())</f>
        <v>#N/A</v>
      </c>
      <c r="N53" s="156" t="e">
        <f>IF(AND($E53&lt;&gt;"",$E53&gt;0),Ввод_данных!N53,NA())</f>
        <v>#N/A</v>
      </c>
      <c r="O53" s="156" t="e">
        <f>IF(HLOOKUP(Ответы_учащихся!$E53,КЛЮЧИ!$C$5:$D$28,Ответы_учащихся!O$11+1)=Ввод_данных!O53,1,IF(Ввод_данных!O53="N","N",0))</f>
        <v>#N/A</v>
      </c>
      <c r="P53" s="156" t="e">
        <f>IF(AND($E53&lt;&gt;"",$E53&gt;0),Ввод_данных!P53,NA())</f>
        <v>#N/A</v>
      </c>
      <c r="Q53" s="156" t="e">
        <f>IF(HLOOKUP(Ответы_учащихся!$E53,КЛЮЧИ!$C$5:$D$28,Ответы_учащихся!Q$11+1)=Ввод_данных!Q53,1,IF(Ввод_данных!Q53="N","N",0))</f>
        <v>#N/A</v>
      </c>
      <c r="R53" s="156" t="e">
        <f>IF(AND($E53&lt;&gt;"",$E53&gt;0),Ввод_данных!R53,NA())</f>
        <v>#N/A</v>
      </c>
      <c r="S53" s="156" t="e">
        <f>IF(AND($E53&lt;&gt;"",$E53&gt;0),Ввод_данных!S53,NA())</f>
        <v>#N/A</v>
      </c>
      <c r="T53" s="156" t="e">
        <f>IF(AND($E53&lt;&gt;"",$E53&gt;0),Ввод_данных!T53,NA())</f>
        <v>#N/A</v>
      </c>
      <c r="U53" s="156" t="e">
        <f>IF(AND($E53&lt;&gt;"",$E53&gt;0),Ввод_данных!U53,NA())</f>
        <v>#N/A</v>
      </c>
      <c r="V53" s="156" t="e">
        <f>IF(AND($E53&lt;&gt;"",$E53&gt;0),Ввод_данных!V53,NA())</f>
        <v>#N/A</v>
      </c>
      <c r="W53" s="156" t="e">
        <f>IF(AND($E53&lt;&gt;"",$E53&gt;0),Ввод_данных!W53,NA())</f>
        <v>#N/A</v>
      </c>
      <c r="X53" s="156" t="e">
        <f>IF(AND($E53&lt;&gt;"",$E53&gt;0),Ввод_данных!X53,NA())</f>
        <v>#N/A</v>
      </c>
      <c r="Y53" s="156" t="e">
        <f>IF(AND($E53&lt;&gt;"",$E53&gt;0),Ввод_данных!Y53,NA())</f>
        <v>#N/A</v>
      </c>
      <c r="Z53" s="156" t="e">
        <f>IF(AND($E53&lt;&gt;"",$E53&gt;0),Ввод_данных!Z53,NA())</f>
        <v>#N/A</v>
      </c>
      <c r="AA53" s="156" t="e">
        <f>IF(AND($E53&lt;&gt;"",$E53&gt;0),Ввод_данных!AA53,NA())</f>
        <v>#N/A</v>
      </c>
      <c r="AB53" s="156" t="e">
        <f>IF(AND($E53&lt;&gt;"",$E53&gt;0),Ввод_данных!AB53,NA())</f>
        <v>#N/A</v>
      </c>
      <c r="AC53" s="156"/>
      <c r="AD53" s="156"/>
      <c r="AE53" s="156"/>
      <c r="AF53" s="156"/>
      <c r="AG53" s="78"/>
      <c r="AH53" s="78"/>
      <c r="AI53" s="78"/>
      <c r="AJ53" s="78"/>
      <c r="AK53" s="78"/>
      <c r="AL53" s="78"/>
      <c r="AM53" s="78"/>
      <c r="AN53" s="78"/>
      <c r="AO53" s="78"/>
      <c r="AP53" s="78"/>
      <c r="AQ53" s="78"/>
      <c r="AR53" s="78"/>
      <c r="AS53" s="78"/>
      <c r="AT53" s="124"/>
      <c r="AU53" s="126" t="str">
        <f t="shared" ca="1" si="12"/>
        <v/>
      </c>
      <c r="AV53" s="105" t="str">
        <f t="shared" si="13"/>
        <v/>
      </c>
      <c r="AW53" s="283" t="str">
        <f t="shared" si="14"/>
        <v/>
      </c>
      <c r="AX53" s="284" t="str">
        <f t="shared" si="15"/>
        <v/>
      </c>
      <c r="AY53" s="283" t="str">
        <f t="shared" si="16"/>
        <v/>
      </c>
      <c r="AZ53" s="284" t="str">
        <f t="shared" si="17"/>
        <v/>
      </c>
      <c r="BA53" s="285" t="str">
        <f t="shared" si="18"/>
        <v/>
      </c>
      <c r="BB53" s="225"/>
      <c r="BC53" s="242" t="str">
        <f t="shared" si="19"/>
        <v/>
      </c>
      <c r="BD53" s="242" t="str">
        <f t="shared" si="19"/>
        <v/>
      </c>
      <c r="BE53" s="242" t="str">
        <f t="shared" si="19"/>
        <v/>
      </c>
      <c r="BF53" s="242" t="str">
        <f t="shared" si="19"/>
        <v/>
      </c>
      <c r="BG53" s="242" t="str">
        <f t="shared" si="19"/>
        <v/>
      </c>
      <c r="BH53" s="242" t="str">
        <f t="shared" si="19"/>
        <v/>
      </c>
      <c r="BI53" s="242" t="str">
        <f t="shared" si="19"/>
        <v/>
      </c>
      <c r="BJ53" s="174"/>
      <c r="BK53" s="174"/>
      <c r="BL53" s="379"/>
      <c r="BM53" s="379"/>
      <c r="BN53" s="174"/>
      <c r="BO53" s="174"/>
      <c r="BP53" s="174"/>
      <c r="BQ53" s="174"/>
      <c r="BR53" s="174"/>
      <c r="BS53" s="174"/>
      <c r="BT53" s="174"/>
      <c r="BU53" s="174"/>
      <c r="BV53" s="174"/>
      <c r="BW53" s="174"/>
      <c r="BX53" s="174"/>
      <c r="BY53" s="174"/>
      <c r="BZ53" s="174"/>
      <c r="CA53" s="174"/>
      <c r="CB53" s="174"/>
      <c r="CC53" s="174"/>
      <c r="CD53" s="174"/>
      <c r="CE53" s="174"/>
    </row>
    <row r="54" spans="1:83" ht="12.75" customHeight="1" thickBot="1" x14ac:dyDescent="0.25">
      <c r="A54" s="109">
        <f>IF('СПИСОК КЛАССА'!I54&gt;0,1,0)</f>
        <v>0</v>
      </c>
      <c r="B54" s="76">
        <v>30</v>
      </c>
      <c r="C54" s="77" t="str">
        <f>IF(NOT(ISBLANK('СПИСОК КЛАССА'!C54)),'СПИСОК КЛАССА'!C54,"")</f>
        <v/>
      </c>
      <c r="D54" s="106" t="str">
        <f>IF(NOT(ISBLANK('СПИСОК КЛАССА'!D54)),IF($A54=1,'СПИСОК КЛАССА'!D54, "УЧЕНИК НЕ ВЫПОЛНЯЛ РАБОТУ"),"")</f>
        <v/>
      </c>
      <c r="E54" s="455" t="str">
        <f>IF($C54&lt;&gt;"",'СПИСОК КЛАССА'!I54,"")</f>
        <v/>
      </c>
      <c r="F54" s="169" t="e">
        <f>IF(HLOOKUP(Ответы_учащихся!$E54,КЛЮЧИ!$C$5:$D$28,Ответы_учащихся!F$11+1)=Ввод_данных!F54,1,IF(Ввод_данных!F54="N","N",0))</f>
        <v>#N/A</v>
      </c>
      <c r="G54" s="169" t="e">
        <f>IF(HLOOKUP(Ответы_учащихся!$E54,КЛЮЧИ!$C$5:$D$28,Ответы_учащихся!G$11+1)=Ввод_данных!G54,1,IF(Ввод_данных!G54="N","N",0))</f>
        <v>#N/A</v>
      </c>
      <c r="H54" s="169" t="e">
        <f>IF(HLOOKUP(Ответы_учащихся!$E54,КЛЮЧИ!$C$5:$D$28,Ответы_учащихся!H$11+1)=Ввод_данных!H54,1,IF(Ввод_данных!H54="N","N",0))</f>
        <v>#N/A</v>
      </c>
      <c r="I54" s="156" t="e">
        <f>IF(AND($E54&lt;&gt;"",$E54&gt;0),Ввод_данных!I54,NA())</f>
        <v>#N/A</v>
      </c>
      <c r="J54" s="156" t="e">
        <f>IF(AND($E54&lt;&gt;"",$E54&gt;0),Ввод_данных!J54,NA())</f>
        <v>#N/A</v>
      </c>
      <c r="K54" s="156" t="e">
        <f>IF(AND($E54&lt;&gt;"",$E54&gt;0),Ввод_данных!K54,NA())</f>
        <v>#N/A</v>
      </c>
      <c r="L54" s="156" t="e">
        <f>IF(AND($E54&lt;&gt;"",$E54&gt;0),Ввод_данных!L54,NA())</f>
        <v>#N/A</v>
      </c>
      <c r="M54" s="156" t="e">
        <f>IF(AND($E54&lt;&gt;"",$E54&gt;0),Ввод_данных!M54,NA())</f>
        <v>#N/A</v>
      </c>
      <c r="N54" s="156" t="e">
        <f>IF(AND($E54&lt;&gt;"",$E54&gt;0),Ввод_данных!N54,NA())</f>
        <v>#N/A</v>
      </c>
      <c r="O54" s="156" t="e">
        <f>IF(HLOOKUP(Ответы_учащихся!$E54,КЛЮЧИ!$C$5:$D$28,Ответы_учащихся!O$11+1)=Ввод_данных!O54,1,IF(Ввод_данных!O54="N","N",0))</f>
        <v>#N/A</v>
      </c>
      <c r="P54" s="156" t="e">
        <f>IF(AND($E54&lt;&gt;"",$E54&gt;0),Ввод_данных!P54,NA())</f>
        <v>#N/A</v>
      </c>
      <c r="Q54" s="156" t="e">
        <f>IF(HLOOKUP(Ответы_учащихся!$E54,КЛЮЧИ!$C$5:$D$28,Ответы_учащихся!Q$11+1)=Ввод_данных!Q54,1,IF(Ввод_данных!Q54="N","N",0))</f>
        <v>#N/A</v>
      </c>
      <c r="R54" s="156" t="e">
        <f>IF(AND($E54&lt;&gt;"",$E54&gt;0),Ввод_данных!R54,NA())</f>
        <v>#N/A</v>
      </c>
      <c r="S54" s="156" t="e">
        <f>IF(AND($E54&lt;&gt;"",$E54&gt;0),Ввод_данных!S54,NA())</f>
        <v>#N/A</v>
      </c>
      <c r="T54" s="156" t="e">
        <f>IF(AND($E54&lt;&gt;"",$E54&gt;0),Ввод_данных!T54,NA())</f>
        <v>#N/A</v>
      </c>
      <c r="U54" s="156" t="e">
        <f>IF(AND($E54&lt;&gt;"",$E54&gt;0),Ввод_данных!U54,NA())</f>
        <v>#N/A</v>
      </c>
      <c r="V54" s="156" t="e">
        <f>IF(AND($E54&lt;&gt;"",$E54&gt;0),Ввод_данных!V54,NA())</f>
        <v>#N/A</v>
      </c>
      <c r="W54" s="156" t="e">
        <f>IF(AND($E54&lt;&gt;"",$E54&gt;0),Ввод_данных!W54,NA())</f>
        <v>#N/A</v>
      </c>
      <c r="X54" s="156" t="e">
        <f>IF(AND($E54&lt;&gt;"",$E54&gt;0),Ввод_данных!X54,NA())</f>
        <v>#N/A</v>
      </c>
      <c r="Y54" s="156" t="e">
        <f>IF(AND($E54&lt;&gt;"",$E54&gt;0),Ввод_данных!Y54,NA())</f>
        <v>#N/A</v>
      </c>
      <c r="Z54" s="156" t="e">
        <f>IF(AND($E54&lt;&gt;"",$E54&gt;0),Ввод_данных!Z54,NA())</f>
        <v>#N/A</v>
      </c>
      <c r="AA54" s="156" t="e">
        <f>IF(AND($E54&lt;&gt;"",$E54&gt;0),Ввод_данных!AA54,NA())</f>
        <v>#N/A</v>
      </c>
      <c r="AB54" s="156" t="e">
        <f>IF(AND($E54&lt;&gt;"",$E54&gt;0),Ввод_данных!AB54,NA())</f>
        <v>#N/A</v>
      </c>
      <c r="AC54" s="156"/>
      <c r="AD54" s="156"/>
      <c r="AE54" s="156"/>
      <c r="AF54" s="156"/>
      <c r="AG54" s="78"/>
      <c r="AH54" s="78"/>
      <c r="AI54" s="78"/>
      <c r="AJ54" s="78"/>
      <c r="AK54" s="78"/>
      <c r="AL54" s="78"/>
      <c r="AM54" s="78"/>
      <c r="AN54" s="78"/>
      <c r="AO54" s="78"/>
      <c r="AP54" s="78"/>
      <c r="AQ54" s="78"/>
      <c r="AR54" s="78"/>
      <c r="AS54" s="78"/>
      <c r="AT54" s="124"/>
      <c r="AU54" s="126" t="str">
        <f t="shared" ca="1" si="12"/>
        <v/>
      </c>
      <c r="AV54" s="105" t="str">
        <f t="shared" si="13"/>
        <v/>
      </c>
      <c r="AW54" s="283" t="str">
        <f t="shared" si="14"/>
        <v/>
      </c>
      <c r="AX54" s="284" t="str">
        <f t="shared" si="15"/>
        <v/>
      </c>
      <c r="AY54" s="283" t="str">
        <f t="shared" si="16"/>
        <v/>
      </c>
      <c r="AZ54" s="284" t="str">
        <f t="shared" si="17"/>
        <v/>
      </c>
      <c r="BA54" s="285" t="str">
        <f t="shared" si="18"/>
        <v/>
      </c>
      <c r="BB54" s="225"/>
      <c r="BC54" s="242" t="str">
        <f t="shared" si="19"/>
        <v/>
      </c>
      <c r="BD54" s="242" t="str">
        <f t="shared" si="19"/>
        <v/>
      </c>
      <c r="BE54" s="242" t="str">
        <f t="shared" si="19"/>
        <v/>
      </c>
      <c r="BF54" s="242" t="str">
        <f t="shared" si="19"/>
        <v/>
      </c>
      <c r="BG54" s="242" t="str">
        <f t="shared" si="19"/>
        <v/>
      </c>
      <c r="BH54" s="242" t="str">
        <f t="shared" si="19"/>
        <v/>
      </c>
      <c r="BI54" s="242" t="str">
        <f t="shared" si="19"/>
        <v/>
      </c>
      <c r="BJ54" s="174"/>
      <c r="BK54" s="174"/>
      <c r="BL54" s="379"/>
      <c r="BM54" s="379"/>
      <c r="BN54" s="174"/>
      <c r="BO54" s="174"/>
      <c r="BP54" s="174"/>
      <c r="BQ54" s="174"/>
      <c r="BR54" s="174"/>
      <c r="BS54" s="174"/>
      <c r="BT54" s="174"/>
      <c r="BU54" s="174"/>
      <c r="BV54" s="174"/>
      <c r="BW54" s="174"/>
      <c r="BX54" s="174"/>
      <c r="BY54" s="174"/>
      <c r="BZ54" s="174"/>
      <c r="CA54" s="174"/>
      <c r="CB54" s="174"/>
      <c r="CC54" s="174"/>
      <c r="CD54" s="174"/>
      <c r="CE54" s="174"/>
    </row>
    <row r="55" spans="1:83" ht="12.75" customHeight="1" thickBot="1" x14ac:dyDescent="0.25">
      <c r="A55" s="109">
        <f>IF('СПИСОК КЛАССА'!I55&gt;0,1,0)</f>
        <v>0</v>
      </c>
      <c r="B55" s="76">
        <v>31</v>
      </c>
      <c r="C55" s="77" t="str">
        <f>IF(NOT(ISBLANK('СПИСОК КЛАССА'!C55)),'СПИСОК КЛАССА'!C55,"")</f>
        <v/>
      </c>
      <c r="D55" s="106" t="str">
        <f>IF(NOT(ISBLANK('СПИСОК КЛАССА'!D55)),IF($A55=1,'СПИСОК КЛАССА'!D55, "УЧЕНИК НЕ ВЫПОЛНЯЛ РАБОТУ"),"")</f>
        <v/>
      </c>
      <c r="E55" s="455" t="str">
        <f>IF($C55&lt;&gt;"",'СПИСОК КЛАССА'!I55,"")</f>
        <v/>
      </c>
      <c r="F55" s="169" t="e">
        <f>IF(HLOOKUP(Ответы_учащихся!$E55,КЛЮЧИ!$C$5:$D$28,Ответы_учащихся!F$11+1)=Ввод_данных!F55,1,IF(Ввод_данных!F55="N","N",0))</f>
        <v>#N/A</v>
      </c>
      <c r="G55" s="169" t="e">
        <f>IF(HLOOKUP(Ответы_учащихся!$E55,КЛЮЧИ!$C$5:$D$28,Ответы_учащихся!G$11+1)=Ввод_данных!G55,1,IF(Ввод_данных!G55="N","N",0))</f>
        <v>#N/A</v>
      </c>
      <c r="H55" s="169" t="e">
        <f>IF(HLOOKUP(Ответы_учащихся!$E55,КЛЮЧИ!$C$5:$D$28,Ответы_учащихся!H$11+1)=Ввод_данных!H55,1,IF(Ввод_данных!H55="N","N",0))</f>
        <v>#N/A</v>
      </c>
      <c r="I55" s="156" t="e">
        <f>IF(AND($E55&lt;&gt;"",$E55&gt;0),Ввод_данных!I55,NA())</f>
        <v>#N/A</v>
      </c>
      <c r="J55" s="156" t="e">
        <f>IF(AND($E55&lt;&gt;"",$E55&gt;0),Ввод_данных!J55,NA())</f>
        <v>#N/A</v>
      </c>
      <c r="K55" s="156" t="e">
        <f>IF(AND($E55&lt;&gt;"",$E55&gt;0),Ввод_данных!K55,NA())</f>
        <v>#N/A</v>
      </c>
      <c r="L55" s="156" t="e">
        <f>IF(AND($E55&lt;&gt;"",$E55&gt;0),Ввод_данных!L55,NA())</f>
        <v>#N/A</v>
      </c>
      <c r="M55" s="156" t="e">
        <f>IF(AND($E55&lt;&gt;"",$E55&gt;0),Ввод_данных!M55,NA())</f>
        <v>#N/A</v>
      </c>
      <c r="N55" s="156" t="e">
        <f>IF(AND($E55&lt;&gt;"",$E55&gt;0),Ввод_данных!N55,NA())</f>
        <v>#N/A</v>
      </c>
      <c r="O55" s="156" t="e">
        <f>IF(HLOOKUP(Ответы_учащихся!$E55,КЛЮЧИ!$C$5:$D$28,Ответы_учащихся!O$11+1)=Ввод_данных!O55,1,IF(Ввод_данных!O55="N","N",0))</f>
        <v>#N/A</v>
      </c>
      <c r="P55" s="156" t="e">
        <f>IF(AND($E55&lt;&gt;"",$E55&gt;0),Ввод_данных!P55,NA())</f>
        <v>#N/A</v>
      </c>
      <c r="Q55" s="156" t="e">
        <f>IF(HLOOKUP(Ответы_учащихся!$E55,КЛЮЧИ!$C$5:$D$28,Ответы_учащихся!Q$11+1)=Ввод_данных!Q55,1,IF(Ввод_данных!Q55="N","N",0))</f>
        <v>#N/A</v>
      </c>
      <c r="R55" s="156" t="e">
        <f>IF(AND($E55&lt;&gt;"",$E55&gt;0),Ввод_данных!R55,NA())</f>
        <v>#N/A</v>
      </c>
      <c r="S55" s="156" t="e">
        <f>IF(AND($E55&lt;&gt;"",$E55&gt;0),Ввод_данных!S55,NA())</f>
        <v>#N/A</v>
      </c>
      <c r="T55" s="156" t="e">
        <f>IF(AND($E55&lt;&gt;"",$E55&gt;0),Ввод_данных!T55,NA())</f>
        <v>#N/A</v>
      </c>
      <c r="U55" s="156" t="e">
        <f>IF(AND($E55&lt;&gt;"",$E55&gt;0),Ввод_данных!U55,NA())</f>
        <v>#N/A</v>
      </c>
      <c r="V55" s="156" t="e">
        <f>IF(AND($E55&lt;&gt;"",$E55&gt;0),Ввод_данных!V55,NA())</f>
        <v>#N/A</v>
      </c>
      <c r="W55" s="156" t="e">
        <f>IF(AND($E55&lt;&gt;"",$E55&gt;0),Ввод_данных!W55,NA())</f>
        <v>#N/A</v>
      </c>
      <c r="X55" s="156" t="e">
        <f>IF(AND($E55&lt;&gt;"",$E55&gt;0),Ввод_данных!X55,NA())</f>
        <v>#N/A</v>
      </c>
      <c r="Y55" s="156" t="e">
        <f>IF(AND($E55&lt;&gt;"",$E55&gt;0),Ввод_данных!Y55,NA())</f>
        <v>#N/A</v>
      </c>
      <c r="Z55" s="156" t="e">
        <f>IF(AND($E55&lt;&gt;"",$E55&gt;0),Ввод_данных!Z55,NA())</f>
        <v>#N/A</v>
      </c>
      <c r="AA55" s="156" t="e">
        <f>IF(AND($E55&lt;&gt;"",$E55&gt;0),Ввод_данных!AA55,NA())</f>
        <v>#N/A</v>
      </c>
      <c r="AB55" s="156" t="e">
        <f>IF(AND($E55&lt;&gt;"",$E55&gt;0),Ввод_данных!AB55,NA())</f>
        <v>#N/A</v>
      </c>
      <c r="AC55" s="156"/>
      <c r="AD55" s="156"/>
      <c r="AE55" s="156"/>
      <c r="AF55" s="156"/>
      <c r="AG55" s="78"/>
      <c r="AH55" s="78"/>
      <c r="AI55" s="78"/>
      <c r="AJ55" s="78"/>
      <c r="AK55" s="78"/>
      <c r="AL55" s="78"/>
      <c r="AM55" s="78"/>
      <c r="AN55" s="78"/>
      <c r="AO55" s="78"/>
      <c r="AP55" s="78"/>
      <c r="AQ55" s="78"/>
      <c r="AR55" s="78"/>
      <c r="AS55" s="78"/>
      <c r="AT55" s="124"/>
      <c r="AU55" s="126" t="str">
        <f t="shared" ca="1" si="12"/>
        <v/>
      </c>
      <c r="AV55" s="105" t="str">
        <f t="shared" si="13"/>
        <v/>
      </c>
      <c r="AW55" s="283" t="str">
        <f t="shared" si="14"/>
        <v/>
      </c>
      <c r="AX55" s="284" t="str">
        <f t="shared" si="15"/>
        <v/>
      </c>
      <c r="AY55" s="283" t="str">
        <f t="shared" si="16"/>
        <v/>
      </c>
      <c r="AZ55" s="284" t="str">
        <f t="shared" si="17"/>
        <v/>
      </c>
      <c r="BA55" s="285" t="str">
        <f t="shared" si="18"/>
        <v/>
      </c>
      <c r="BB55" s="225"/>
      <c r="BC55" s="242" t="str">
        <f t="shared" si="19"/>
        <v/>
      </c>
      <c r="BD55" s="242" t="str">
        <f t="shared" si="19"/>
        <v/>
      </c>
      <c r="BE55" s="242" t="str">
        <f t="shared" si="19"/>
        <v/>
      </c>
      <c r="BF55" s="242" t="str">
        <f t="shared" si="19"/>
        <v/>
      </c>
      <c r="BG55" s="242" t="str">
        <f t="shared" si="19"/>
        <v/>
      </c>
      <c r="BH55" s="242" t="str">
        <f t="shared" si="19"/>
        <v/>
      </c>
      <c r="BI55" s="242" t="str">
        <f t="shared" si="19"/>
        <v/>
      </c>
      <c r="BJ55" s="174"/>
      <c r="BK55" s="174"/>
      <c r="BL55" s="379"/>
      <c r="BM55" s="379"/>
      <c r="BN55" s="174"/>
      <c r="BO55" s="174"/>
      <c r="BP55" s="174"/>
      <c r="BQ55" s="174"/>
      <c r="BR55" s="174"/>
      <c r="BS55" s="174"/>
      <c r="BT55" s="174"/>
      <c r="BU55" s="174"/>
      <c r="BV55" s="174"/>
      <c r="BW55" s="174"/>
      <c r="BX55" s="174"/>
      <c r="BY55" s="174"/>
      <c r="BZ55" s="174"/>
      <c r="CA55" s="174"/>
      <c r="CB55" s="174"/>
      <c r="CC55" s="174"/>
      <c r="CD55" s="174"/>
      <c r="CE55" s="174"/>
    </row>
    <row r="56" spans="1:83" ht="12.75" customHeight="1" thickBot="1" x14ac:dyDescent="0.25">
      <c r="A56" s="109">
        <f>IF('СПИСОК КЛАССА'!I56&gt;0,1,0)</f>
        <v>0</v>
      </c>
      <c r="B56" s="76">
        <v>32</v>
      </c>
      <c r="C56" s="77" t="str">
        <f>IF(NOT(ISBLANK('СПИСОК КЛАССА'!C56)),'СПИСОК КЛАССА'!C56,"")</f>
        <v/>
      </c>
      <c r="D56" s="106" t="str">
        <f>IF(NOT(ISBLANK('СПИСОК КЛАССА'!D56)),IF($A56=1,'СПИСОК КЛАССА'!D56, "УЧЕНИК НЕ ВЫПОЛНЯЛ РАБОТУ"),"")</f>
        <v/>
      </c>
      <c r="E56" s="455" t="str">
        <f>IF($C56&lt;&gt;"",'СПИСОК КЛАССА'!I56,"")</f>
        <v/>
      </c>
      <c r="F56" s="169" t="e">
        <f>IF(HLOOKUP(Ответы_учащихся!$E56,КЛЮЧИ!$C$5:$D$28,Ответы_учащихся!F$11+1)=Ввод_данных!F56,1,IF(Ввод_данных!F56="N","N",0))</f>
        <v>#N/A</v>
      </c>
      <c r="G56" s="169" t="e">
        <f>IF(HLOOKUP(Ответы_учащихся!$E56,КЛЮЧИ!$C$5:$D$28,Ответы_учащихся!G$11+1)=Ввод_данных!G56,1,IF(Ввод_данных!G56="N","N",0))</f>
        <v>#N/A</v>
      </c>
      <c r="H56" s="169" t="e">
        <f>IF(HLOOKUP(Ответы_учащихся!$E56,КЛЮЧИ!$C$5:$D$28,Ответы_учащихся!H$11+1)=Ввод_данных!H56,1,IF(Ввод_данных!H56="N","N",0))</f>
        <v>#N/A</v>
      </c>
      <c r="I56" s="156" t="e">
        <f>IF(AND($E56&lt;&gt;"",$E56&gt;0),Ввод_данных!I56,NA())</f>
        <v>#N/A</v>
      </c>
      <c r="J56" s="156" t="e">
        <f>IF(AND($E56&lt;&gt;"",$E56&gt;0),Ввод_данных!J56,NA())</f>
        <v>#N/A</v>
      </c>
      <c r="K56" s="156" t="e">
        <f>IF(AND($E56&lt;&gt;"",$E56&gt;0),Ввод_данных!K56,NA())</f>
        <v>#N/A</v>
      </c>
      <c r="L56" s="156" t="e">
        <f>IF(AND($E56&lt;&gt;"",$E56&gt;0),Ввод_данных!L56,NA())</f>
        <v>#N/A</v>
      </c>
      <c r="M56" s="156" t="e">
        <f>IF(AND($E56&lt;&gt;"",$E56&gt;0),Ввод_данных!M56,NA())</f>
        <v>#N/A</v>
      </c>
      <c r="N56" s="156" t="e">
        <f>IF(AND($E56&lt;&gt;"",$E56&gt;0),Ввод_данных!N56,NA())</f>
        <v>#N/A</v>
      </c>
      <c r="O56" s="156" t="e">
        <f>IF(HLOOKUP(Ответы_учащихся!$E56,КЛЮЧИ!$C$5:$D$28,Ответы_учащихся!O$11+1)=Ввод_данных!O56,1,IF(Ввод_данных!O56="N","N",0))</f>
        <v>#N/A</v>
      </c>
      <c r="P56" s="156" t="e">
        <f>IF(AND($E56&lt;&gt;"",$E56&gt;0),Ввод_данных!P56,NA())</f>
        <v>#N/A</v>
      </c>
      <c r="Q56" s="156" t="e">
        <f>IF(HLOOKUP(Ответы_учащихся!$E56,КЛЮЧИ!$C$5:$D$28,Ответы_учащихся!Q$11+1)=Ввод_данных!Q56,1,IF(Ввод_данных!Q56="N","N",0))</f>
        <v>#N/A</v>
      </c>
      <c r="R56" s="156" t="e">
        <f>IF(AND($E56&lt;&gt;"",$E56&gt;0),Ввод_данных!R56,NA())</f>
        <v>#N/A</v>
      </c>
      <c r="S56" s="156" t="e">
        <f>IF(AND($E56&lt;&gt;"",$E56&gt;0),Ввод_данных!S56,NA())</f>
        <v>#N/A</v>
      </c>
      <c r="T56" s="156" t="e">
        <f>IF(AND($E56&lt;&gt;"",$E56&gt;0),Ввод_данных!T56,NA())</f>
        <v>#N/A</v>
      </c>
      <c r="U56" s="156" t="e">
        <f>IF(AND($E56&lt;&gt;"",$E56&gt;0),Ввод_данных!U56,NA())</f>
        <v>#N/A</v>
      </c>
      <c r="V56" s="156" t="e">
        <f>IF(AND($E56&lt;&gt;"",$E56&gt;0),Ввод_данных!V56,NA())</f>
        <v>#N/A</v>
      </c>
      <c r="W56" s="156" t="e">
        <f>IF(AND($E56&lt;&gt;"",$E56&gt;0),Ввод_данных!W56,NA())</f>
        <v>#N/A</v>
      </c>
      <c r="X56" s="156" t="e">
        <f>IF(AND($E56&lt;&gt;"",$E56&gt;0),Ввод_данных!X56,NA())</f>
        <v>#N/A</v>
      </c>
      <c r="Y56" s="156" t="e">
        <f>IF(AND($E56&lt;&gt;"",$E56&gt;0),Ввод_данных!Y56,NA())</f>
        <v>#N/A</v>
      </c>
      <c r="Z56" s="156" t="e">
        <f>IF(AND($E56&lt;&gt;"",$E56&gt;0),Ввод_данных!Z56,NA())</f>
        <v>#N/A</v>
      </c>
      <c r="AA56" s="156" t="e">
        <f>IF(AND($E56&lt;&gt;"",$E56&gt;0),Ввод_данных!AA56,NA())</f>
        <v>#N/A</v>
      </c>
      <c r="AB56" s="156" t="e">
        <f>IF(AND($E56&lt;&gt;"",$E56&gt;0),Ввод_данных!AB56,NA())</f>
        <v>#N/A</v>
      </c>
      <c r="AC56" s="156"/>
      <c r="AD56" s="156"/>
      <c r="AE56" s="156"/>
      <c r="AF56" s="156"/>
      <c r="AG56" s="78"/>
      <c r="AH56" s="78"/>
      <c r="AI56" s="78"/>
      <c r="AJ56" s="78"/>
      <c r="AK56" s="78"/>
      <c r="AL56" s="78"/>
      <c r="AM56" s="78"/>
      <c r="AN56" s="78"/>
      <c r="AO56" s="78"/>
      <c r="AP56" s="78"/>
      <c r="AQ56" s="78"/>
      <c r="AR56" s="78"/>
      <c r="AS56" s="78"/>
      <c r="AT56" s="124"/>
      <c r="AU56" s="126" t="str">
        <f t="shared" ca="1" si="12"/>
        <v/>
      </c>
      <c r="AV56" s="105" t="str">
        <f t="shared" si="13"/>
        <v/>
      </c>
      <c r="AW56" s="283" t="str">
        <f t="shared" si="14"/>
        <v/>
      </c>
      <c r="AX56" s="284" t="str">
        <f t="shared" si="15"/>
        <v/>
      </c>
      <c r="AY56" s="283" t="str">
        <f t="shared" si="16"/>
        <v/>
      </c>
      <c r="AZ56" s="284" t="str">
        <f t="shared" si="17"/>
        <v/>
      </c>
      <c r="BA56" s="285" t="str">
        <f t="shared" si="18"/>
        <v/>
      </c>
      <c r="BB56" s="225"/>
      <c r="BC56" s="242" t="str">
        <f t="shared" si="19"/>
        <v/>
      </c>
      <c r="BD56" s="242" t="str">
        <f t="shared" si="19"/>
        <v/>
      </c>
      <c r="BE56" s="242" t="str">
        <f t="shared" si="19"/>
        <v/>
      </c>
      <c r="BF56" s="242" t="str">
        <f t="shared" si="19"/>
        <v/>
      </c>
      <c r="BG56" s="242" t="str">
        <f t="shared" si="19"/>
        <v/>
      </c>
      <c r="BH56" s="242" t="str">
        <f t="shared" si="19"/>
        <v/>
      </c>
      <c r="BI56" s="242" t="str">
        <f t="shared" si="19"/>
        <v/>
      </c>
      <c r="BJ56" s="174"/>
      <c r="BK56" s="174"/>
      <c r="BL56" s="379"/>
      <c r="BM56" s="379"/>
      <c r="BN56" s="174"/>
      <c r="BO56" s="174"/>
      <c r="BP56" s="174"/>
      <c r="BQ56" s="174"/>
      <c r="BR56" s="174"/>
      <c r="BS56" s="174"/>
      <c r="BT56" s="174"/>
      <c r="BU56" s="174"/>
      <c r="BV56" s="174"/>
      <c r="BW56" s="174"/>
      <c r="BX56" s="174"/>
      <c r="BY56" s="174"/>
      <c r="BZ56" s="174"/>
      <c r="CA56" s="174"/>
      <c r="CB56" s="174"/>
      <c r="CC56" s="174"/>
      <c r="CD56" s="174"/>
      <c r="CE56" s="174"/>
    </row>
    <row r="57" spans="1:83" ht="12.75" customHeight="1" thickBot="1" x14ac:dyDescent="0.25">
      <c r="A57" s="109">
        <f>IF('СПИСОК КЛАССА'!I57&gt;0,1,0)</f>
        <v>0</v>
      </c>
      <c r="B57" s="76">
        <v>33</v>
      </c>
      <c r="C57" s="77" t="str">
        <f>IF(NOT(ISBLANK('СПИСОК КЛАССА'!C57)),'СПИСОК КЛАССА'!C57,"")</f>
        <v/>
      </c>
      <c r="D57" s="106" t="str">
        <f>IF(NOT(ISBLANK('СПИСОК КЛАССА'!D57)),IF($A57=1,'СПИСОК КЛАССА'!D57, "УЧЕНИК НЕ ВЫПОЛНЯЛ РАБОТУ"),"")</f>
        <v/>
      </c>
      <c r="E57" s="455" t="str">
        <f>IF($C57&lt;&gt;"",'СПИСОК КЛАССА'!I57,"")</f>
        <v/>
      </c>
      <c r="F57" s="169" t="e">
        <f>IF(HLOOKUP(Ответы_учащихся!$E57,КЛЮЧИ!$C$5:$D$28,Ответы_учащихся!F$11+1)=Ввод_данных!F57,1,IF(Ввод_данных!F57="N","N",0))</f>
        <v>#N/A</v>
      </c>
      <c r="G57" s="169" t="e">
        <f>IF(HLOOKUP(Ответы_учащихся!$E57,КЛЮЧИ!$C$5:$D$28,Ответы_учащихся!G$11+1)=Ввод_данных!G57,1,IF(Ввод_данных!G57="N","N",0))</f>
        <v>#N/A</v>
      </c>
      <c r="H57" s="169" t="e">
        <f>IF(HLOOKUP(Ответы_учащихся!$E57,КЛЮЧИ!$C$5:$D$28,Ответы_учащихся!H$11+1)=Ввод_данных!H57,1,IF(Ввод_данных!H57="N","N",0))</f>
        <v>#N/A</v>
      </c>
      <c r="I57" s="156" t="e">
        <f>IF(AND($E57&lt;&gt;"",$E57&gt;0),Ввод_данных!I57,NA())</f>
        <v>#N/A</v>
      </c>
      <c r="J57" s="156" t="e">
        <f>IF(AND($E57&lt;&gt;"",$E57&gt;0),Ввод_данных!J57,NA())</f>
        <v>#N/A</v>
      </c>
      <c r="K57" s="156" t="e">
        <f>IF(AND($E57&lt;&gt;"",$E57&gt;0),Ввод_данных!K57,NA())</f>
        <v>#N/A</v>
      </c>
      <c r="L57" s="156" t="e">
        <f>IF(AND($E57&lt;&gt;"",$E57&gt;0),Ввод_данных!L57,NA())</f>
        <v>#N/A</v>
      </c>
      <c r="M57" s="156" t="e">
        <f>IF(AND($E57&lt;&gt;"",$E57&gt;0),Ввод_данных!M57,NA())</f>
        <v>#N/A</v>
      </c>
      <c r="N57" s="156" t="e">
        <f>IF(AND($E57&lt;&gt;"",$E57&gt;0),Ввод_данных!N57,NA())</f>
        <v>#N/A</v>
      </c>
      <c r="O57" s="156" t="e">
        <f>IF(HLOOKUP(Ответы_учащихся!$E57,КЛЮЧИ!$C$5:$D$28,Ответы_учащихся!O$11+1)=Ввод_данных!O57,1,IF(Ввод_данных!O57="N","N",0))</f>
        <v>#N/A</v>
      </c>
      <c r="P57" s="156" t="e">
        <f>IF(AND($E57&lt;&gt;"",$E57&gt;0),Ввод_данных!P57,NA())</f>
        <v>#N/A</v>
      </c>
      <c r="Q57" s="156" t="e">
        <f>IF(HLOOKUP(Ответы_учащихся!$E57,КЛЮЧИ!$C$5:$D$28,Ответы_учащихся!Q$11+1)=Ввод_данных!Q57,1,IF(Ввод_данных!Q57="N","N",0))</f>
        <v>#N/A</v>
      </c>
      <c r="R57" s="156" t="e">
        <f>IF(AND($E57&lt;&gt;"",$E57&gt;0),Ввод_данных!R57,NA())</f>
        <v>#N/A</v>
      </c>
      <c r="S57" s="156" t="e">
        <f>IF(AND($E57&lt;&gt;"",$E57&gt;0),Ввод_данных!S57,NA())</f>
        <v>#N/A</v>
      </c>
      <c r="T57" s="156" t="e">
        <f>IF(AND($E57&lt;&gt;"",$E57&gt;0),Ввод_данных!T57,NA())</f>
        <v>#N/A</v>
      </c>
      <c r="U57" s="156" t="e">
        <f>IF(AND($E57&lt;&gt;"",$E57&gt;0),Ввод_данных!U57,NA())</f>
        <v>#N/A</v>
      </c>
      <c r="V57" s="156" t="e">
        <f>IF(AND($E57&lt;&gt;"",$E57&gt;0),Ввод_данных!V57,NA())</f>
        <v>#N/A</v>
      </c>
      <c r="W57" s="156" t="e">
        <f>IF(AND($E57&lt;&gt;"",$E57&gt;0),Ввод_данных!W57,NA())</f>
        <v>#N/A</v>
      </c>
      <c r="X57" s="156" t="e">
        <f>IF(AND($E57&lt;&gt;"",$E57&gt;0),Ввод_данных!X57,NA())</f>
        <v>#N/A</v>
      </c>
      <c r="Y57" s="156" t="e">
        <f>IF(AND($E57&lt;&gt;"",$E57&gt;0),Ввод_данных!Y57,NA())</f>
        <v>#N/A</v>
      </c>
      <c r="Z57" s="156" t="e">
        <f>IF(AND($E57&lt;&gt;"",$E57&gt;0),Ввод_данных!Z57,NA())</f>
        <v>#N/A</v>
      </c>
      <c r="AA57" s="156" t="e">
        <f>IF(AND($E57&lt;&gt;"",$E57&gt;0),Ввод_данных!AA57,NA())</f>
        <v>#N/A</v>
      </c>
      <c r="AB57" s="156" t="e">
        <f>IF(AND($E57&lt;&gt;"",$E57&gt;0),Ввод_данных!AB57,NA())</f>
        <v>#N/A</v>
      </c>
      <c r="AC57" s="156"/>
      <c r="AD57" s="156"/>
      <c r="AE57" s="156"/>
      <c r="AF57" s="156"/>
      <c r="AG57" s="78"/>
      <c r="AH57" s="78"/>
      <c r="AI57" s="78"/>
      <c r="AJ57" s="78"/>
      <c r="AK57" s="78"/>
      <c r="AL57" s="78"/>
      <c r="AM57" s="78"/>
      <c r="AN57" s="78"/>
      <c r="AO57" s="78"/>
      <c r="AP57" s="78"/>
      <c r="AQ57" s="78"/>
      <c r="AR57" s="78"/>
      <c r="AS57" s="78"/>
      <c r="AT57" s="124"/>
      <c r="AU57" s="126" t="str">
        <f t="shared" ca="1" si="12"/>
        <v/>
      </c>
      <c r="AV57" s="105" t="str">
        <f t="shared" si="13"/>
        <v/>
      </c>
      <c r="AW57" s="283" t="str">
        <f t="shared" si="14"/>
        <v/>
      </c>
      <c r="AX57" s="284" t="str">
        <f t="shared" si="15"/>
        <v/>
      </c>
      <c r="AY57" s="283" t="str">
        <f t="shared" si="16"/>
        <v/>
      </c>
      <c r="AZ57" s="284" t="str">
        <f t="shared" si="17"/>
        <v/>
      </c>
      <c r="BA57" s="285" t="str">
        <f t="shared" si="18"/>
        <v/>
      </c>
      <c r="BB57" s="225"/>
      <c r="BC57" s="242" t="str">
        <f t="shared" si="19"/>
        <v/>
      </c>
      <c r="BD57" s="242" t="str">
        <f t="shared" si="19"/>
        <v/>
      </c>
      <c r="BE57" s="242" t="str">
        <f t="shared" si="19"/>
        <v/>
      </c>
      <c r="BF57" s="242" t="str">
        <f t="shared" si="19"/>
        <v/>
      </c>
      <c r="BG57" s="242" t="str">
        <f t="shared" si="19"/>
        <v/>
      </c>
      <c r="BH57" s="242" t="str">
        <f t="shared" si="19"/>
        <v/>
      </c>
      <c r="BI57" s="242" t="str">
        <f t="shared" si="19"/>
        <v/>
      </c>
      <c r="BJ57" s="174"/>
      <c r="BK57" s="174"/>
      <c r="BL57" s="379"/>
      <c r="BM57" s="379"/>
      <c r="BN57" s="174"/>
      <c r="BO57" s="174"/>
      <c r="BP57" s="174"/>
      <c r="BQ57" s="174"/>
      <c r="BR57" s="174"/>
      <c r="BS57" s="174"/>
      <c r="BT57" s="174"/>
      <c r="BU57" s="174"/>
      <c r="BV57" s="174"/>
      <c r="BW57" s="174"/>
      <c r="BX57" s="174"/>
      <c r="BY57" s="174"/>
      <c r="BZ57" s="174"/>
      <c r="CA57" s="174"/>
      <c r="CB57" s="174"/>
      <c r="CC57" s="174"/>
      <c r="CD57" s="174"/>
      <c r="CE57" s="174"/>
    </row>
    <row r="58" spans="1:83" ht="12.75" customHeight="1" thickBot="1" x14ac:dyDescent="0.25">
      <c r="A58" s="109">
        <f>IF('СПИСОК КЛАССА'!I58&gt;0,1,0)</f>
        <v>0</v>
      </c>
      <c r="B58" s="76">
        <v>34</v>
      </c>
      <c r="C58" s="77" t="str">
        <f>IF(NOT(ISBLANK('СПИСОК КЛАССА'!C58)),'СПИСОК КЛАССА'!C58,"")</f>
        <v/>
      </c>
      <c r="D58" s="106" t="str">
        <f>IF(NOT(ISBLANK('СПИСОК КЛАССА'!D58)),IF($A58=1,'СПИСОК КЛАССА'!D58, "УЧЕНИК НЕ ВЫПОЛНЯЛ РАБОТУ"),"")</f>
        <v/>
      </c>
      <c r="E58" s="455" t="str">
        <f>IF($C58&lt;&gt;"",'СПИСОК КЛАССА'!I58,"")</f>
        <v/>
      </c>
      <c r="F58" s="169" t="e">
        <f>IF(HLOOKUP(Ответы_учащихся!$E58,КЛЮЧИ!$C$5:$D$28,Ответы_учащихся!F$11+1)=Ввод_данных!F58,1,IF(Ввод_данных!F58="N","N",0))</f>
        <v>#N/A</v>
      </c>
      <c r="G58" s="169" t="e">
        <f>IF(HLOOKUP(Ответы_учащихся!$E58,КЛЮЧИ!$C$5:$D$28,Ответы_учащихся!G$11+1)=Ввод_данных!G58,1,IF(Ввод_данных!G58="N","N",0))</f>
        <v>#N/A</v>
      </c>
      <c r="H58" s="169" t="e">
        <f>IF(HLOOKUP(Ответы_учащихся!$E58,КЛЮЧИ!$C$5:$D$28,Ответы_учащихся!H$11+1)=Ввод_данных!H58,1,IF(Ввод_данных!H58="N","N",0))</f>
        <v>#N/A</v>
      </c>
      <c r="I58" s="156" t="e">
        <f>IF(AND($E58&lt;&gt;"",$E58&gt;0),Ввод_данных!I58,NA())</f>
        <v>#N/A</v>
      </c>
      <c r="J58" s="156" t="e">
        <f>IF(AND($E58&lt;&gt;"",$E58&gt;0),Ввод_данных!J58,NA())</f>
        <v>#N/A</v>
      </c>
      <c r="K58" s="156" t="e">
        <f>IF(AND($E58&lt;&gt;"",$E58&gt;0),Ввод_данных!K58,NA())</f>
        <v>#N/A</v>
      </c>
      <c r="L58" s="156" t="e">
        <f>IF(AND($E58&lt;&gt;"",$E58&gt;0),Ввод_данных!L58,NA())</f>
        <v>#N/A</v>
      </c>
      <c r="M58" s="156" t="e">
        <f>IF(AND($E58&lt;&gt;"",$E58&gt;0),Ввод_данных!M58,NA())</f>
        <v>#N/A</v>
      </c>
      <c r="N58" s="156" t="e">
        <f>IF(AND($E58&lt;&gt;"",$E58&gt;0),Ввод_данных!N58,NA())</f>
        <v>#N/A</v>
      </c>
      <c r="O58" s="156" t="e">
        <f>IF(HLOOKUP(Ответы_учащихся!$E58,КЛЮЧИ!$C$5:$D$28,Ответы_учащихся!O$11+1)=Ввод_данных!O58,1,IF(Ввод_данных!O58="N","N",0))</f>
        <v>#N/A</v>
      </c>
      <c r="P58" s="156" t="e">
        <f>IF(AND($E58&lt;&gt;"",$E58&gt;0),Ввод_данных!P58,NA())</f>
        <v>#N/A</v>
      </c>
      <c r="Q58" s="156" t="e">
        <f>IF(HLOOKUP(Ответы_учащихся!$E58,КЛЮЧИ!$C$5:$D$28,Ответы_учащихся!Q$11+1)=Ввод_данных!Q58,1,IF(Ввод_данных!Q58="N","N",0))</f>
        <v>#N/A</v>
      </c>
      <c r="R58" s="156" t="e">
        <f>IF(AND($E58&lt;&gt;"",$E58&gt;0),Ввод_данных!R58,NA())</f>
        <v>#N/A</v>
      </c>
      <c r="S58" s="156" t="e">
        <f>IF(AND($E58&lt;&gt;"",$E58&gt;0),Ввод_данных!S58,NA())</f>
        <v>#N/A</v>
      </c>
      <c r="T58" s="156" t="e">
        <f>IF(AND($E58&lt;&gt;"",$E58&gt;0),Ввод_данных!T58,NA())</f>
        <v>#N/A</v>
      </c>
      <c r="U58" s="156" t="e">
        <f>IF(AND($E58&lt;&gt;"",$E58&gt;0),Ввод_данных!U58,NA())</f>
        <v>#N/A</v>
      </c>
      <c r="V58" s="156" t="e">
        <f>IF(AND($E58&lt;&gt;"",$E58&gt;0),Ввод_данных!V58,NA())</f>
        <v>#N/A</v>
      </c>
      <c r="W58" s="156" t="e">
        <f>IF(AND($E58&lt;&gt;"",$E58&gt;0),Ввод_данных!W58,NA())</f>
        <v>#N/A</v>
      </c>
      <c r="X58" s="156" t="e">
        <f>IF(AND($E58&lt;&gt;"",$E58&gt;0),Ввод_данных!X58,NA())</f>
        <v>#N/A</v>
      </c>
      <c r="Y58" s="156" t="e">
        <f>IF(AND($E58&lt;&gt;"",$E58&gt;0),Ввод_данных!Y58,NA())</f>
        <v>#N/A</v>
      </c>
      <c r="Z58" s="156" t="e">
        <f>IF(AND($E58&lt;&gt;"",$E58&gt;0),Ввод_данных!Z58,NA())</f>
        <v>#N/A</v>
      </c>
      <c r="AA58" s="156" t="e">
        <f>IF(AND($E58&lt;&gt;"",$E58&gt;0),Ввод_данных!AA58,NA())</f>
        <v>#N/A</v>
      </c>
      <c r="AB58" s="156" t="e">
        <f>IF(AND($E58&lt;&gt;"",$E58&gt;0),Ввод_данных!AB58,NA())</f>
        <v>#N/A</v>
      </c>
      <c r="AC58" s="156"/>
      <c r="AD58" s="156"/>
      <c r="AE58" s="156"/>
      <c r="AF58" s="156"/>
      <c r="AG58" s="78"/>
      <c r="AH58" s="78"/>
      <c r="AI58" s="78"/>
      <c r="AJ58" s="78"/>
      <c r="AK58" s="78"/>
      <c r="AL58" s="78"/>
      <c r="AM58" s="78"/>
      <c r="AN58" s="78"/>
      <c r="AO58" s="78"/>
      <c r="AP58" s="78"/>
      <c r="AQ58" s="78"/>
      <c r="AR58" s="78"/>
      <c r="AS58" s="78"/>
      <c r="AT58" s="124"/>
      <c r="AU58" s="126" t="str">
        <f t="shared" ca="1" si="12"/>
        <v/>
      </c>
      <c r="AV58" s="105" t="str">
        <f t="shared" si="13"/>
        <v/>
      </c>
      <c r="AW58" s="283" t="str">
        <f t="shared" si="14"/>
        <v/>
      </c>
      <c r="AX58" s="284" t="str">
        <f t="shared" si="15"/>
        <v/>
      </c>
      <c r="AY58" s="283" t="str">
        <f t="shared" si="16"/>
        <v/>
      </c>
      <c r="AZ58" s="284" t="str">
        <f t="shared" si="17"/>
        <v/>
      </c>
      <c r="BA58" s="285" t="str">
        <f t="shared" si="18"/>
        <v/>
      </c>
      <c r="BB58" s="225"/>
      <c r="BC58" s="242" t="str">
        <f t="shared" si="19"/>
        <v/>
      </c>
      <c r="BD58" s="242" t="str">
        <f t="shared" si="19"/>
        <v/>
      </c>
      <c r="BE58" s="242" t="str">
        <f t="shared" si="19"/>
        <v/>
      </c>
      <c r="BF58" s="242" t="str">
        <f t="shared" si="19"/>
        <v/>
      </c>
      <c r="BG58" s="242" t="str">
        <f t="shared" si="19"/>
        <v/>
      </c>
      <c r="BH58" s="242" t="str">
        <f t="shared" si="19"/>
        <v/>
      </c>
      <c r="BI58" s="242" t="str">
        <f t="shared" si="19"/>
        <v/>
      </c>
      <c r="BJ58" s="174"/>
      <c r="BK58" s="174"/>
      <c r="BL58" s="379"/>
      <c r="BM58" s="379"/>
      <c r="BN58" s="174"/>
      <c r="BO58" s="174"/>
      <c r="BP58" s="174"/>
      <c r="BQ58" s="174"/>
      <c r="BR58" s="174"/>
      <c r="BS58" s="174"/>
      <c r="BT58" s="174"/>
      <c r="BU58" s="174"/>
      <c r="BV58" s="174"/>
      <c r="BW58" s="174"/>
      <c r="BX58" s="174"/>
      <c r="BY58" s="174"/>
      <c r="BZ58" s="174"/>
      <c r="CA58" s="174"/>
      <c r="CB58" s="174"/>
      <c r="CC58" s="174"/>
      <c r="CD58" s="174"/>
      <c r="CE58" s="174"/>
    </row>
    <row r="59" spans="1:83" ht="12.75" customHeight="1" thickBot="1" x14ac:dyDescent="0.25">
      <c r="A59" s="109">
        <f>IF('СПИСОК КЛАССА'!I59&gt;0,1,0)</f>
        <v>0</v>
      </c>
      <c r="B59" s="76">
        <v>35</v>
      </c>
      <c r="C59" s="77" t="str">
        <f>IF(NOT(ISBLANK('СПИСОК КЛАССА'!C59)),'СПИСОК КЛАССА'!C59,"")</f>
        <v/>
      </c>
      <c r="D59" s="106" t="str">
        <f>IF(NOT(ISBLANK('СПИСОК КЛАССА'!D59)),IF($A59=1,'СПИСОК КЛАССА'!D59, "УЧЕНИК НЕ ВЫПОЛНЯЛ РАБОТУ"),"")</f>
        <v/>
      </c>
      <c r="E59" s="455" t="str">
        <f>IF($C59&lt;&gt;"",'СПИСОК КЛАССА'!I59,"")</f>
        <v/>
      </c>
      <c r="F59" s="169" t="e">
        <f>IF(HLOOKUP(Ответы_учащихся!$E59,КЛЮЧИ!$C$5:$D$28,Ответы_учащихся!F$11+1)=Ввод_данных!F59,1,IF(Ввод_данных!F59="N","N",0))</f>
        <v>#N/A</v>
      </c>
      <c r="G59" s="169" t="e">
        <f>IF(HLOOKUP(Ответы_учащихся!$E59,КЛЮЧИ!$C$5:$D$28,Ответы_учащихся!G$11+1)=Ввод_данных!G59,1,IF(Ввод_данных!G59="N","N",0))</f>
        <v>#N/A</v>
      </c>
      <c r="H59" s="169" t="e">
        <f>IF(HLOOKUP(Ответы_учащихся!$E59,КЛЮЧИ!$C$5:$D$28,Ответы_учащихся!H$11+1)=Ввод_данных!H59,1,IF(Ввод_данных!H59="N","N",0))</f>
        <v>#N/A</v>
      </c>
      <c r="I59" s="156" t="e">
        <f>IF(AND($E59&lt;&gt;"",$E59&gt;0),Ввод_данных!I59,NA())</f>
        <v>#N/A</v>
      </c>
      <c r="J59" s="156" t="e">
        <f>IF(AND($E59&lt;&gt;"",$E59&gt;0),Ввод_данных!J59,NA())</f>
        <v>#N/A</v>
      </c>
      <c r="K59" s="156" t="e">
        <f>IF(AND($E59&lt;&gt;"",$E59&gt;0),Ввод_данных!K59,NA())</f>
        <v>#N/A</v>
      </c>
      <c r="L59" s="156" t="e">
        <f>IF(AND($E59&lt;&gt;"",$E59&gt;0),Ввод_данных!L59,NA())</f>
        <v>#N/A</v>
      </c>
      <c r="M59" s="156" t="e">
        <f>IF(AND($E59&lt;&gt;"",$E59&gt;0),Ввод_данных!M59,NA())</f>
        <v>#N/A</v>
      </c>
      <c r="N59" s="156" t="e">
        <f>IF(AND($E59&lt;&gt;"",$E59&gt;0),Ввод_данных!N59,NA())</f>
        <v>#N/A</v>
      </c>
      <c r="O59" s="156" t="e">
        <f>IF(HLOOKUP(Ответы_учащихся!$E59,КЛЮЧИ!$C$5:$D$28,Ответы_учащихся!O$11+1)=Ввод_данных!O59,1,IF(Ввод_данных!O59="N","N",0))</f>
        <v>#N/A</v>
      </c>
      <c r="P59" s="156" t="e">
        <f>IF(AND($E59&lt;&gt;"",$E59&gt;0),Ввод_данных!P59,NA())</f>
        <v>#N/A</v>
      </c>
      <c r="Q59" s="156" t="e">
        <f>IF(HLOOKUP(Ответы_учащихся!$E59,КЛЮЧИ!$C$5:$D$28,Ответы_учащихся!Q$11+1)=Ввод_данных!Q59,1,IF(Ввод_данных!Q59="N","N",0))</f>
        <v>#N/A</v>
      </c>
      <c r="R59" s="156" t="e">
        <f>IF(AND($E59&lt;&gt;"",$E59&gt;0),Ввод_данных!R59,NA())</f>
        <v>#N/A</v>
      </c>
      <c r="S59" s="156" t="e">
        <f>IF(AND($E59&lt;&gt;"",$E59&gt;0),Ввод_данных!S59,NA())</f>
        <v>#N/A</v>
      </c>
      <c r="T59" s="156" t="e">
        <f>IF(AND($E59&lt;&gt;"",$E59&gt;0),Ввод_данных!T59,NA())</f>
        <v>#N/A</v>
      </c>
      <c r="U59" s="156" t="e">
        <f>IF(AND($E59&lt;&gt;"",$E59&gt;0),Ввод_данных!U59,NA())</f>
        <v>#N/A</v>
      </c>
      <c r="V59" s="156" t="e">
        <f>IF(AND($E59&lt;&gt;"",$E59&gt;0),Ввод_данных!V59,NA())</f>
        <v>#N/A</v>
      </c>
      <c r="W59" s="156" t="e">
        <f>IF(AND($E59&lt;&gt;"",$E59&gt;0),Ввод_данных!W59,NA())</f>
        <v>#N/A</v>
      </c>
      <c r="X59" s="156" t="e">
        <f>IF(AND($E59&lt;&gt;"",$E59&gt;0),Ввод_данных!X59,NA())</f>
        <v>#N/A</v>
      </c>
      <c r="Y59" s="156" t="e">
        <f>IF(AND($E59&lt;&gt;"",$E59&gt;0),Ввод_данных!Y59,NA())</f>
        <v>#N/A</v>
      </c>
      <c r="Z59" s="156" t="e">
        <f>IF(AND($E59&lt;&gt;"",$E59&gt;0),Ввод_данных!Z59,NA())</f>
        <v>#N/A</v>
      </c>
      <c r="AA59" s="156" t="e">
        <f>IF(AND($E59&lt;&gt;"",$E59&gt;0),Ввод_данных!AA59,NA())</f>
        <v>#N/A</v>
      </c>
      <c r="AB59" s="156" t="e">
        <f>IF(AND($E59&lt;&gt;"",$E59&gt;0),Ввод_данных!AB59,NA())</f>
        <v>#N/A</v>
      </c>
      <c r="AC59" s="156"/>
      <c r="AD59" s="156"/>
      <c r="AE59" s="156"/>
      <c r="AF59" s="156"/>
      <c r="AG59" s="78"/>
      <c r="AH59" s="78"/>
      <c r="AI59" s="78"/>
      <c r="AJ59" s="78"/>
      <c r="AK59" s="78"/>
      <c r="AL59" s="78"/>
      <c r="AM59" s="78"/>
      <c r="AN59" s="78"/>
      <c r="AO59" s="78"/>
      <c r="AP59" s="78"/>
      <c r="AQ59" s="78"/>
      <c r="AR59" s="78"/>
      <c r="AS59" s="78"/>
      <c r="AT59" s="124"/>
      <c r="AU59" s="126" t="str">
        <f t="shared" ca="1" si="12"/>
        <v/>
      </c>
      <c r="AV59" s="105" t="str">
        <f t="shared" si="13"/>
        <v/>
      </c>
      <c r="AW59" s="283" t="str">
        <f t="shared" si="14"/>
        <v/>
      </c>
      <c r="AX59" s="284" t="str">
        <f t="shared" si="15"/>
        <v/>
      </c>
      <c r="AY59" s="283" t="str">
        <f t="shared" si="16"/>
        <v/>
      </c>
      <c r="AZ59" s="284" t="str">
        <f t="shared" si="17"/>
        <v/>
      </c>
      <c r="BA59" s="285" t="str">
        <f t="shared" si="18"/>
        <v/>
      </c>
      <c r="BB59" s="225"/>
      <c r="BC59" s="242" t="str">
        <f t="shared" si="19"/>
        <v/>
      </c>
      <c r="BD59" s="242" t="str">
        <f t="shared" si="19"/>
        <v/>
      </c>
      <c r="BE59" s="242" t="str">
        <f t="shared" si="19"/>
        <v/>
      </c>
      <c r="BF59" s="242" t="str">
        <f t="shared" si="19"/>
        <v/>
      </c>
      <c r="BG59" s="242" t="str">
        <f t="shared" si="19"/>
        <v/>
      </c>
      <c r="BH59" s="242" t="str">
        <f t="shared" si="19"/>
        <v/>
      </c>
      <c r="BI59" s="242" t="str">
        <f t="shared" si="19"/>
        <v/>
      </c>
      <c r="BJ59" s="174"/>
      <c r="BK59" s="174"/>
      <c r="BL59" s="379"/>
      <c r="BM59" s="379"/>
      <c r="BN59" s="174"/>
      <c r="BO59" s="174"/>
      <c r="BP59" s="174"/>
      <c r="BQ59" s="174"/>
      <c r="BR59" s="174"/>
      <c r="BS59" s="174"/>
      <c r="BT59" s="174"/>
      <c r="BU59" s="174"/>
      <c r="BV59" s="174"/>
      <c r="BW59" s="174"/>
      <c r="BX59" s="174"/>
      <c r="BY59" s="174"/>
      <c r="BZ59" s="174"/>
      <c r="CA59" s="174"/>
      <c r="CB59" s="174"/>
      <c r="CC59" s="174"/>
      <c r="CD59" s="174"/>
      <c r="CE59" s="174"/>
    </row>
    <row r="60" spans="1:83" ht="12.75" customHeight="1" thickBot="1" x14ac:dyDescent="0.25">
      <c r="A60" s="109">
        <f>IF('СПИСОК КЛАССА'!I60&gt;0,1,0)</f>
        <v>0</v>
      </c>
      <c r="B60" s="76">
        <v>36</v>
      </c>
      <c r="C60" s="77" t="str">
        <f>IF(NOT(ISBLANK('СПИСОК КЛАССА'!C60)),'СПИСОК КЛАССА'!C60,"")</f>
        <v/>
      </c>
      <c r="D60" s="106" t="str">
        <f>IF(NOT(ISBLANK('СПИСОК КЛАССА'!D60)),IF($A60=1,'СПИСОК КЛАССА'!D60, "УЧЕНИК НЕ ВЫПОЛНЯЛ РАБОТУ"),"")</f>
        <v/>
      </c>
      <c r="E60" s="455" t="str">
        <f>IF($C60&lt;&gt;"",'СПИСОК КЛАССА'!I60,"")</f>
        <v/>
      </c>
      <c r="F60" s="169" t="e">
        <f>IF(HLOOKUP(Ответы_учащихся!$E60,КЛЮЧИ!$C$5:$D$28,Ответы_учащихся!F$11+1)=Ввод_данных!F60,1,IF(Ввод_данных!F60="N","N",0))</f>
        <v>#N/A</v>
      </c>
      <c r="G60" s="169" t="e">
        <f>IF(HLOOKUP(Ответы_учащихся!$E60,КЛЮЧИ!$C$5:$D$28,Ответы_учащихся!G$11+1)=Ввод_данных!G60,1,IF(Ввод_данных!G60="N","N",0))</f>
        <v>#N/A</v>
      </c>
      <c r="H60" s="169" t="e">
        <f>IF(HLOOKUP(Ответы_учащихся!$E60,КЛЮЧИ!$C$5:$D$28,Ответы_учащихся!H$11+1)=Ввод_данных!H60,1,IF(Ввод_данных!H60="N","N",0))</f>
        <v>#N/A</v>
      </c>
      <c r="I60" s="156" t="e">
        <f>IF(AND($E60&lt;&gt;"",$E60&gt;0),Ввод_данных!I60,NA())</f>
        <v>#N/A</v>
      </c>
      <c r="J60" s="156" t="e">
        <f>IF(AND($E60&lt;&gt;"",$E60&gt;0),Ввод_данных!J60,NA())</f>
        <v>#N/A</v>
      </c>
      <c r="K60" s="156" t="e">
        <f>IF(AND($E60&lt;&gt;"",$E60&gt;0),Ввод_данных!K60,NA())</f>
        <v>#N/A</v>
      </c>
      <c r="L60" s="156" t="e">
        <f>IF(AND($E60&lt;&gt;"",$E60&gt;0),Ввод_данных!L60,NA())</f>
        <v>#N/A</v>
      </c>
      <c r="M60" s="156" t="e">
        <f>IF(AND($E60&lt;&gt;"",$E60&gt;0),Ввод_данных!M60,NA())</f>
        <v>#N/A</v>
      </c>
      <c r="N60" s="156" t="e">
        <f>IF(AND($E60&lt;&gt;"",$E60&gt;0),Ввод_данных!N60,NA())</f>
        <v>#N/A</v>
      </c>
      <c r="O60" s="156" t="e">
        <f>IF(HLOOKUP(Ответы_учащихся!$E60,КЛЮЧИ!$C$5:$D$28,Ответы_учащихся!O$11+1)=Ввод_данных!O60,1,IF(Ввод_данных!O60="N","N",0))</f>
        <v>#N/A</v>
      </c>
      <c r="P60" s="156" t="e">
        <f>IF(AND($E60&lt;&gt;"",$E60&gt;0),Ввод_данных!P60,NA())</f>
        <v>#N/A</v>
      </c>
      <c r="Q60" s="156" t="e">
        <f>IF(HLOOKUP(Ответы_учащихся!$E60,КЛЮЧИ!$C$5:$D$28,Ответы_учащихся!Q$11+1)=Ввод_данных!Q60,1,IF(Ввод_данных!Q60="N","N",0))</f>
        <v>#N/A</v>
      </c>
      <c r="R60" s="156" t="e">
        <f>IF(AND($E60&lt;&gt;"",$E60&gt;0),Ввод_данных!R60,NA())</f>
        <v>#N/A</v>
      </c>
      <c r="S60" s="156" t="e">
        <f>IF(AND($E60&lt;&gt;"",$E60&gt;0),Ввод_данных!S60,NA())</f>
        <v>#N/A</v>
      </c>
      <c r="T60" s="156" t="e">
        <f>IF(AND($E60&lt;&gt;"",$E60&gt;0),Ввод_данных!T60,NA())</f>
        <v>#N/A</v>
      </c>
      <c r="U60" s="156" t="e">
        <f>IF(AND($E60&lt;&gt;"",$E60&gt;0),Ввод_данных!U60,NA())</f>
        <v>#N/A</v>
      </c>
      <c r="V60" s="156" t="e">
        <f>IF(AND($E60&lt;&gt;"",$E60&gt;0),Ввод_данных!V60,NA())</f>
        <v>#N/A</v>
      </c>
      <c r="W60" s="156" t="e">
        <f>IF(AND($E60&lt;&gt;"",$E60&gt;0),Ввод_данных!W60,NA())</f>
        <v>#N/A</v>
      </c>
      <c r="X60" s="156" t="e">
        <f>IF(AND($E60&lt;&gt;"",$E60&gt;0),Ввод_данных!X60,NA())</f>
        <v>#N/A</v>
      </c>
      <c r="Y60" s="156" t="e">
        <f>IF(AND($E60&lt;&gt;"",$E60&gt;0),Ввод_данных!Y60,NA())</f>
        <v>#N/A</v>
      </c>
      <c r="Z60" s="156" t="e">
        <f>IF(AND($E60&lt;&gt;"",$E60&gt;0),Ввод_данных!Z60,NA())</f>
        <v>#N/A</v>
      </c>
      <c r="AA60" s="156" t="e">
        <f>IF(AND($E60&lt;&gt;"",$E60&gt;0),Ввод_данных!AA60,NA())</f>
        <v>#N/A</v>
      </c>
      <c r="AB60" s="156" t="e">
        <f>IF(AND($E60&lt;&gt;"",$E60&gt;0),Ввод_данных!AB60,NA())</f>
        <v>#N/A</v>
      </c>
      <c r="AC60" s="156"/>
      <c r="AD60" s="156"/>
      <c r="AE60" s="156"/>
      <c r="AF60" s="156"/>
      <c r="AG60" s="78"/>
      <c r="AH60" s="78"/>
      <c r="AI60" s="78"/>
      <c r="AJ60" s="78"/>
      <c r="AK60" s="78"/>
      <c r="AL60" s="78"/>
      <c r="AM60" s="78"/>
      <c r="AN60" s="78"/>
      <c r="AO60" s="78"/>
      <c r="AP60" s="78"/>
      <c r="AQ60" s="78"/>
      <c r="AR60" s="78"/>
      <c r="AS60" s="78"/>
      <c r="AT60" s="124"/>
      <c r="AU60" s="126" t="str">
        <f t="shared" ca="1" si="12"/>
        <v/>
      </c>
      <c r="AV60" s="105" t="str">
        <f t="shared" si="13"/>
        <v/>
      </c>
      <c r="AW60" s="283" t="str">
        <f t="shared" si="14"/>
        <v/>
      </c>
      <c r="AX60" s="284" t="str">
        <f t="shared" si="15"/>
        <v/>
      </c>
      <c r="AY60" s="283" t="str">
        <f t="shared" si="16"/>
        <v/>
      </c>
      <c r="AZ60" s="284" t="str">
        <f t="shared" si="17"/>
        <v/>
      </c>
      <c r="BA60" s="285" t="str">
        <f t="shared" si="18"/>
        <v/>
      </c>
      <c r="BB60" s="225"/>
      <c r="BC60" s="242" t="str">
        <f t="shared" si="19"/>
        <v/>
      </c>
      <c r="BD60" s="242" t="str">
        <f t="shared" si="19"/>
        <v/>
      </c>
      <c r="BE60" s="242" t="str">
        <f t="shared" si="19"/>
        <v/>
      </c>
      <c r="BF60" s="242" t="str">
        <f t="shared" si="19"/>
        <v/>
      </c>
      <c r="BG60" s="242" t="str">
        <f t="shared" si="19"/>
        <v/>
      </c>
      <c r="BH60" s="242" t="str">
        <f t="shared" si="19"/>
        <v/>
      </c>
      <c r="BI60" s="242" t="str">
        <f t="shared" si="19"/>
        <v/>
      </c>
      <c r="BJ60" s="174"/>
      <c r="BK60" s="174"/>
      <c r="BL60" s="379"/>
      <c r="BM60" s="379"/>
      <c r="BN60" s="174"/>
      <c r="BO60" s="174"/>
      <c r="BP60" s="174"/>
      <c r="BQ60" s="174"/>
      <c r="BR60" s="174"/>
      <c r="BS60" s="174"/>
      <c r="BT60" s="174"/>
      <c r="BU60" s="174"/>
      <c r="BV60" s="174"/>
      <c r="BW60" s="174"/>
      <c r="BX60" s="174"/>
      <c r="BY60" s="174"/>
      <c r="BZ60" s="174"/>
      <c r="CA60" s="174"/>
      <c r="CB60" s="174"/>
      <c r="CC60" s="174"/>
      <c r="CD60" s="174"/>
      <c r="CE60" s="174"/>
    </row>
    <row r="61" spans="1:83" ht="12.75" customHeight="1" thickBot="1" x14ac:dyDescent="0.25">
      <c r="A61" s="109">
        <f>IF('СПИСОК КЛАССА'!I61&gt;0,1,0)</f>
        <v>0</v>
      </c>
      <c r="B61" s="76">
        <v>37</v>
      </c>
      <c r="C61" s="77" t="str">
        <f>IF(NOT(ISBLANK('СПИСОК КЛАССА'!C61)),'СПИСОК КЛАССА'!C61,"")</f>
        <v/>
      </c>
      <c r="D61" s="106" t="str">
        <f>IF(NOT(ISBLANK('СПИСОК КЛАССА'!D61)),IF($A61=1,'СПИСОК КЛАССА'!D61, "УЧЕНИК НЕ ВЫПОЛНЯЛ РАБОТУ"),"")</f>
        <v/>
      </c>
      <c r="E61" s="455" t="str">
        <f>IF($C61&lt;&gt;"",'СПИСОК КЛАССА'!I61,"")</f>
        <v/>
      </c>
      <c r="F61" s="169" t="e">
        <f>IF(HLOOKUP(Ответы_учащихся!$E61,КЛЮЧИ!$C$5:$D$28,Ответы_учащихся!F$11+1)=Ввод_данных!F61,1,IF(Ввод_данных!F61="N","N",0))</f>
        <v>#N/A</v>
      </c>
      <c r="G61" s="169" t="e">
        <f>IF(HLOOKUP(Ответы_учащихся!$E61,КЛЮЧИ!$C$5:$D$28,Ответы_учащихся!G$11+1)=Ввод_данных!G61,1,IF(Ввод_данных!G61="N","N",0))</f>
        <v>#N/A</v>
      </c>
      <c r="H61" s="169" t="e">
        <f>IF(HLOOKUP(Ответы_учащихся!$E61,КЛЮЧИ!$C$5:$D$28,Ответы_учащихся!H$11+1)=Ввод_данных!H61,1,IF(Ввод_данных!H61="N","N",0))</f>
        <v>#N/A</v>
      </c>
      <c r="I61" s="156" t="e">
        <f>IF(AND($E61&lt;&gt;"",$E61&gt;0),Ввод_данных!I61,NA())</f>
        <v>#N/A</v>
      </c>
      <c r="J61" s="156" t="e">
        <f>IF(AND($E61&lt;&gt;"",$E61&gt;0),Ввод_данных!J61,NA())</f>
        <v>#N/A</v>
      </c>
      <c r="K61" s="156" t="e">
        <f>IF(AND($E61&lt;&gt;"",$E61&gt;0),Ввод_данных!K61,NA())</f>
        <v>#N/A</v>
      </c>
      <c r="L61" s="156" t="e">
        <f>IF(AND($E61&lt;&gt;"",$E61&gt;0),Ввод_данных!L61,NA())</f>
        <v>#N/A</v>
      </c>
      <c r="M61" s="156" t="e">
        <f>IF(AND($E61&lt;&gt;"",$E61&gt;0),Ввод_данных!M61,NA())</f>
        <v>#N/A</v>
      </c>
      <c r="N61" s="156" t="e">
        <f>IF(AND($E61&lt;&gt;"",$E61&gt;0),Ввод_данных!N61,NA())</f>
        <v>#N/A</v>
      </c>
      <c r="O61" s="156" t="e">
        <f>IF(HLOOKUP(Ответы_учащихся!$E61,КЛЮЧИ!$C$5:$D$28,Ответы_учащихся!O$11+1)=Ввод_данных!O61,1,IF(Ввод_данных!O61="N","N",0))</f>
        <v>#N/A</v>
      </c>
      <c r="P61" s="156" t="e">
        <f>IF(AND($E61&lt;&gt;"",$E61&gt;0),Ввод_данных!P61,NA())</f>
        <v>#N/A</v>
      </c>
      <c r="Q61" s="156" t="e">
        <f>IF(HLOOKUP(Ответы_учащихся!$E61,КЛЮЧИ!$C$5:$D$28,Ответы_учащихся!Q$11+1)=Ввод_данных!Q61,1,IF(Ввод_данных!Q61="N","N",0))</f>
        <v>#N/A</v>
      </c>
      <c r="R61" s="156" t="e">
        <f>IF(AND($E61&lt;&gt;"",$E61&gt;0),Ввод_данных!R61,NA())</f>
        <v>#N/A</v>
      </c>
      <c r="S61" s="156" t="e">
        <f>IF(AND($E61&lt;&gt;"",$E61&gt;0),Ввод_данных!S61,NA())</f>
        <v>#N/A</v>
      </c>
      <c r="T61" s="156" t="e">
        <f>IF(AND($E61&lt;&gt;"",$E61&gt;0),Ввод_данных!T61,NA())</f>
        <v>#N/A</v>
      </c>
      <c r="U61" s="156" t="e">
        <f>IF(AND($E61&lt;&gt;"",$E61&gt;0),Ввод_данных!U61,NA())</f>
        <v>#N/A</v>
      </c>
      <c r="V61" s="156" t="e">
        <f>IF(AND($E61&lt;&gt;"",$E61&gt;0),Ввод_данных!V61,NA())</f>
        <v>#N/A</v>
      </c>
      <c r="W61" s="156" t="e">
        <f>IF(AND($E61&lt;&gt;"",$E61&gt;0),Ввод_данных!W61,NA())</f>
        <v>#N/A</v>
      </c>
      <c r="X61" s="156" t="e">
        <f>IF(AND($E61&lt;&gt;"",$E61&gt;0),Ввод_данных!X61,NA())</f>
        <v>#N/A</v>
      </c>
      <c r="Y61" s="156" t="e">
        <f>IF(AND($E61&lt;&gt;"",$E61&gt;0),Ввод_данных!Y61,NA())</f>
        <v>#N/A</v>
      </c>
      <c r="Z61" s="156" t="e">
        <f>IF(AND($E61&lt;&gt;"",$E61&gt;0),Ввод_данных!Z61,NA())</f>
        <v>#N/A</v>
      </c>
      <c r="AA61" s="156" t="e">
        <f>IF(AND($E61&lt;&gt;"",$E61&gt;0),Ввод_данных!AA61,NA())</f>
        <v>#N/A</v>
      </c>
      <c r="AB61" s="156" t="e">
        <f>IF(AND($E61&lt;&gt;"",$E61&gt;0),Ввод_данных!AB61,NA())</f>
        <v>#N/A</v>
      </c>
      <c r="AC61" s="156"/>
      <c r="AD61" s="156"/>
      <c r="AE61" s="156"/>
      <c r="AF61" s="156"/>
      <c r="AG61" s="78"/>
      <c r="AH61" s="78"/>
      <c r="AI61" s="78"/>
      <c r="AJ61" s="78"/>
      <c r="AK61" s="78"/>
      <c r="AL61" s="78"/>
      <c r="AM61" s="78"/>
      <c r="AN61" s="78"/>
      <c r="AO61" s="78"/>
      <c r="AP61" s="78"/>
      <c r="AQ61" s="78"/>
      <c r="AR61" s="78"/>
      <c r="AS61" s="78"/>
      <c r="AT61" s="124"/>
      <c r="AU61" s="126" t="str">
        <f t="shared" ca="1" si="12"/>
        <v/>
      </c>
      <c r="AV61" s="105" t="str">
        <f t="shared" si="13"/>
        <v/>
      </c>
      <c r="AW61" s="283" t="str">
        <f t="shared" si="14"/>
        <v/>
      </c>
      <c r="AX61" s="284" t="str">
        <f t="shared" si="15"/>
        <v/>
      </c>
      <c r="AY61" s="283" t="str">
        <f t="shared" si="16"/>
        <v/>
      </c>
      <c r="AZ61" s="284" t="str">
        <f t="shared" si="17"/>
        <v/>
      </c>
      <c r="BA61" s="285" t="str">
        <f t="shared" si="18"/>
        <v/>
      </c>
      <c r="BB61" s="225"/>
      <c r="BC61" s="242" t="str">
        <f t="shared" si="19"/>
        <v/>
      </c>
      <c r="BD61" s="242" t="str">
        <f t="shared" si="19"/>
        <v/>
      </c>
      <c r="BE61" s="242" t="str">
        <f t="shared" si="19"/>
        <v/>
      </c>
      <c r="BF61" s="242" t="str">
        <f t="shared" si="19"/>
        <v/>
      </c>
      <c r="BG61" s="242" t="str">
        <f t="shared" si="19"/>
        <v/>
      </c>
      <c r="BH61" s="242" t="str">
        <f t="shared" si="19"/>
        <v/>
      </c>
      <c r="BI61" s="242" t="str">
        <f t="shared" si="19"/>
        <v/>
      </c>
      <c r="BJ61" s="174"/>
      <c r="BK61" s="174"/>
      <c r="BL61" s="379"/>
      <c r="BM61" s="379"/>
      <c r="BN61" s="174"/>
      <c r="BO61" s="174"/>
      <c r="BP61" s="174"/>
      <c r="BQ61" s="174"/>
      <c r="BR61" s="174"/>
      <c r="BS61" s="174"/>
      <c r="BT61" s="174"/>
      <c r="BU61" s="174"/>
      <c r="BV61" s="174"/>
      <c r="BW61" s="174"/>
      <c r="BX61" s="174"/>
      <c r="BY61" s="174"/>
      <c r="BZ61" s="174"/>
      <c r="CA61" s="174"/>
      <c r="CB61" s="174"/>
      <c r="CC61" s="174"/>
      <c r="CD61" s="174"/>
      <c r="CE61" s="174"/>
    </row>
    <row r="62" spans="1:83" ht="12.75" customHeight="1" thickBot="1" x14ac:dyDescent="0.25">
      <c r="A62" s="109">
        <f>IF('СПИСОК КЛАССА'!I62&gt;0,1,0)</f>
        <v>0</v>
      </c>
      <c r="B62" s="76">
        <v>38</v>
      </c>
      <c r="C62" s="77" t="str">
        <f>IF(NOT(ISBLANK('СПИСОК КЛАССА'!C62)),'СПИСОК КЛАССА'!C62,"")</f>
        <v/>
      </c>
      <c r="D62" s="106" t="str">
        <f>IF(NOT(ISBLANK('СПИСОК КЛАССА'!D62)),IF($A62=1,'СПИСОК КЛАССА'!D62, "УЧЕНИК НЕ ВЫПОЛНЯЛ РАБОТУ"),"")</f>
        <v/>
      </c>
      <c r="E62" s="455" t="str">
        <f>IF($C62&lt;&gt;"",'СПИСОК КЛАССА'!I62,"")</f>
        <v/>
      </c>
      <c r="F62" s="169" t="e">
        <f>IF(HLOOKUP(Ответы_учащихся!$E62,КЛЮЧИ!$C$5:$D$28,Ответы_учащихся!F$11+1)=Ввод_данных!F62,1,IF(Ввод_данных!F62="N","N",0))</f>
        <v>#N/A</v>
      </c>
      <c r="G62" s="169" t="e">
        <f>IF(HLOOKUP(Ответы_учащихся!$E62,КЛЮЧИ!$C$5:$D$28,Ответы_учащихся!G$11+1)=Ввод_данных!G62,1,IF(Ввод_данных!G62="N","N",0))</f>
        <v>#N/A</v>
      </c>
      <c r="H62" s="169" t="e">
        <f>IF(HLOOKUP(Ответы_учащихся!$E62,КЛЮЧИ!$C$5:$D$28,Ответы_учащихся!H$11+1)=Ввод_данных!H62,1,IF(Ввод_данных!H62="N","N",0))</f>
        <v>#N/A</v>
      </c>
      <c r="I62" s="156" t="e">
        <f>IF(AND($E62&lt;&gt;"",$E62&gt;0),Ввод_данных!I62,NA())</f>
        <v>#N/A</v>
      </c>
      <c r="J62" s="156" t="e">
        <f>IF(AND($E62&lt;&gt;"",$E62&gt;0),Ввод_данных!J62,NA())</f>
        <v>#N/A</v>
      </c>
      <c r="K62" s="156" t="e">
        <f>IF(AND($E62&lt;&gt;"",$E62&gt;0),Ввод_данных!K62,NA())</f>
        <v>#N/A</v>
      </c>
      <c r="L62" s="156" t="e">
        <f>IF(AND($E62&lt;&gt;"",$E62&gt;0),Ввод_данных!L62,NA())</f>
        <v>#N/A</v>
      </c>
      <c r="M62" s="156" t="e">
        <f>IF(AND($E62&lt;&gt;"",$E62&gt;0),Ввод_данных!M62,NA())</f>
        <v>#N/A</v>
      </c>
      <c r="N62" s="156" t="e">
        <f>IF(AND($E62&lt;&gt;"",$E62&gt;0),Ввод_данных!N62,NA())</f>
        <v>#N/A</v>
      </c>
      <c r="O62" s="156" t="e">
        <f>IF(HLOOKUP(Ответы_учащихся!$E62,КЛЮЧИ!$C$5:$D$28,Ответы_учащихся!O$11+1)=Ввод_данных!O62,1,IF(Ввод_данных!O62="N","N",0))</f>
        <v>#N/A</v>
      </c>
      <c r="P62" s="156" t="e">
        <f>IF(AND($E62&lt;&gt;"",$E62&gt;0),Ввод_данных!P62,NA())</f>
        <v>#N/A</v>
      </c>
      <c r="Q62" s="156" t="e">
        <f>IF(HLOOKUP(Ответы_учащихся!$E62,КЛЮЧИ!$C$5:$D$28,Ответы_учащихся!Q$11+1)=Ввод_данных!Q62,1,IF(Ввод_данных!Q62="N","N",0))</f>
        <v>#N/A</v>
      </c>
      <c r="R62" s="156" t="e">
        <f>IF(AND($E62&lt;&gt;"",$E62&gt;0),Ввод_данных!R62,NA())</f>
        <v>#N/A</v>
      </c>
      <c r="S62" s="156" t="e">
        <f>IF(AND($E62&lt;&gt;"",$E62&gt;0),Ввод_данных!S62,NA())</f>
        <v>#N/A</v>
      </c>
      <c r="T62" s="156" t="e">
        <f>IF(AND($E62&lt;&gt;"",$E62&gt;0),Ввод_данных!T62,NA())</f>
        <v>#N/A</v>
      </c>
      <c r="U62" s="156" t="e">
        <f>IF(AND($E62&lt;&gt;"",$E62&gt;0),Ввод_данных!U62,NA())</f>
        <v>#N/A</v>
      </c>
      <c r="V62" s="156" t="e">
        <f>IF(AND($E62&lt;&gt;"",$E62&gt;0),Ввод_данных!V62,NA())</f>
        <v>#N/A</v>
      </c>
      <c r="W62" s="156" t="e">
        <f>IF(AND($E62&lt;&gt;"",$E62&gt;0),Ввод_данных!W62,NA())</f>
        <v>#N/A</v>
      </c>
      <c r="X62" s="156" t="e">
        <f>IF(AND($E62&lt;&gt;"",$E62&gt;0),Ввод_данных!X62,NA())</f>
        <v>#N/A</v>
      </c>
      <c r="Y62" s="156" t="e">
        <f>IF(AND($E62&lt;&gt;"",$E62&gt;0),Ввод_данных!Y62,NA())</f>
        <v>#N/A</v>
      </c>
      <c r="Z62" s="156" t="e">
        <f>IF(AND($E62&lt;&gt;"",$E62&gt;0),Ввод_данных!Z62,NA())</f>
        <v>#N/A</v>
      </c>
      <c r="AA62" s="156" t="e">
        <f>IF(AND($E62&lt;&gt;"",$E62&gt;0),Ввод_данных!AA62,NA())</f>
        <v>#N/A</v>
      </c>
      <c r="AB62" s="156" t="e">
        <f>IF(AND($E62&lt;&gt;"",$E62&gt;0),Ввод_данных!AB62,NA())</f>
        <v>#N/A</v>
      </c>
      <c r="AC62" s="156"/>
      <c r="AD62" s="156"/>
      <c r="AE62" s="156"/>
      <c r="AF62" s="156"/>
      <c r="AG62" s="78"/>
      <c r="AH62" s="78"/>
      <c r="AI62" s="78"/>
      <c r="AJ62" s="78"/>
      <c r="AK62" s="78"/>
      <c r="AL62" s="78"/>
      <c r="AM62" s="78"/>
      <c r="AN62" s="78"/>
      <c r="AO62" s="78"/>
      <c r="AP62" s="78"/>
      <c r="AQ62" s="78"/>
      <c r="AR62" s="78"/>
      <c r="AS62" s="78"/>
      <c r="AT62" s="124"/>
      <c r="AU62" s="126" t="str">
        <f t="shared" ca="1" si="12"/>
        <v/>
      </c>
      <c r="AV62" s="105" t="str">
        <f t="shared" si="13"/>
        <v/>
      </c>
      <c r="AW62" s="283" t="str">
        <f t="shared" si="14"/>
        <v/>
      </c>
      <c r="AX62" s="284" t="str">
        <f t="shared" si="15"/>
        <v/>
      </c>
      <c r="AY62" s="283" t="str">
        <f t="shared" si="16"/>
        <v/>
      </c>
      <c r="AZ62" s="284" t="str">
        <f t="shared" si="17"/>
        <v/>
      </c>
      <c r="BA62" s="285" t="str">
        <f t="shared" si="18"/>
        <v/>
      </c>
      <c r="BB62" s="225"/>
      <c r="BC62" s="242" t="str">
        <f t="shared" si="19"/>
        <v/>
      </c>
      <c r="BD62" s="242" t="str">
        <f t="shared" si="19"/>
        <v/>
      </c>
      <c r="BE62" s="242" t="str">
        <f t="shared" si="19"/>
        <v/>
      </c>
      <c r="BF62" s="242" t="str">
        <f t="shared" si="19"/>
        <v/>
      </c>
      <c r="BG62" s="242" t="str">
        <f t="shared" si="19"/>
        <v/>
      </c>
      <c r="BH62" s="242" t="str">
        <f t="shared" si="19"/>
        <v/>
      </c>
      <c r="BI62" s="242" t="str">
        <f t="shared" si="19"/>
        <v/>
      </c>
      <c r="BJ62" s="174"/>
      <c r="BK62" s="174"/>
      <c r="BL62" s="379"/>
      <c r="BM62" s="379"/>
      <c r="BN62" s="174"/>
      <c r="BO62" s="174"/>
      <c r="BP62" s="174"/>
      <c r="BQ62" s="174"/>
      <c r="BR62" s="174"/>
      <c r="BS62" s="174"/>
      <c r="BT62" s="174"/>
      <c r="BU62" s="174"/>
      <c r="BV62" s="174"/>
      <c r="BW62" s="174"/>
      <c r="BX62" s="174"/>
      <c r="BY62" s="174"/>
      <c r="BZ62" s="174"/>
      <c r="CA62" s="174"/>
      <c r="CB62" s="174"/>
      <c r="CC62" s="174"/>
      <c r="CD62" s="174"/>
      <c r="CE62" s="174"/>
    </row>
    <row r="63" spans="1:83" ht="12.75" customHeight="1" thickBot="1" x14ac:dyDescent="0.25">
      <c r="A63" s="109">
        <f>IF('СПИСОК КЛАССА'!I63&gt;0,1,0)</f>
        <v>0</v>
      </c>
      <c r="B63" s="76">
        <v>39</v>
      </c>
      <c r="C63" s="77" t="str">
        <f>IF(NOT(ISBLANK('СПИСОК КЛАССА'!C63)),'СПИСОК КЛАССА'!C63,"")</f>
        <v/>
      </c>
      <c r="D63" s="106" t="str">
        <f>IF(NOT(ISBLANK('СПИСОК КЛАССА'!D63)),IF($A63=1,'СПИСОК КЛАССА'!D63, "УЧЕНИК НЕ ВЫПОЛНЯЛ РАБОТУ"),"")</f>
        <v/>
      </c>
      <c r="E63" s="455" t="str">
        <f>IF($C63&lt;&gt;"",'СПИСОК КЛАССА'!I63,"")</f>
        <v/>
      </c>
      <c r="F63" s="169" t="e">
        <f>IF(HLOOKUP(Ответы_учащихся!$E63,КЛЮЧИ!$C$5:$D$28,Ответы_учащихся!F$11+1)=Ввод_данных!F63,1,IF(Ввод_данных!F63="N","N",0))</f>
        <v>#N/A</v>
      </c>
      <c r="G63" s="169" t="e">
        <f>IF(HLOOKUP(Ответы_учащихся!$E63,КЛЮЧИ!$C$5:$D$28,Ответы_учащихся!G$11+1)=Ввод_данных!G63,1,IF(Ввод_данных!G63="N","N",0))</f>
        <v>#N/A</v>
      </c>
      <c r="H63" s="169" t="e">
        <f>IF(HLOOKUP(Ответы_учащихся!$E63,КЛЮЧИ!$C$5:$D$28,Ответы_учащихся!H$11+1)=Ввод_данных!H63,1,IF(Ввод_данных!H63="N","N",0))</f>
        <v>#N/A</v>
      </c>
      <c r="I63" s="156" t="e">
        <f>IF(AND($E63&lt;&gt;"",$E63&gt;0),Ввод_данных!I63,NA())</f>
        <v>#N/A</v>
      </c>
      <c r="J63" s="156" t="e">
        <f>IF(AND($E63&lt;&gt;"",$E63&gt;0),Ввод_данных!J63,NA())</f>
        <v>#N/A</v>
      </c>
      <c r="K63" s="156" t="e">
        <f>IF(AND($E63&lt;&gt;"",$E63&gt;0),Ввод_данных!K63,NA())</f>
        <v>#N/A</v>
      </c>
      <c r="L63" s="156" t="e">
        <f>IF(AND($E63&lt;&gt;"",$E63&gt;0),Ввод_данных!L63,NA())</f>
        <v>#N/A</v>
      </c>
      <c r="M63" s="156" t="e">
        <f>IF(AND($E63&lt;&gt;"",$E63&gt;0),Ввод_данных!M63,NA())</f>
        <v>#N/A</v>
      </c>
      <c r="N63" s="156" t="e">
        <f>IF(AND($E63&lt;&gt;"",$E63&gt;0),Ввод_данных!N63,NA())</f>
        <v>#N/A</v>
      </c>
      <c r="O63" s="156" t="e">
        <f>IF(HLOOKUP(Ответы_учащихся!$E63,КЛЮЧИ!$C$5:$D$28,Ответы_учащихся!O$11+1)=Ввод_данных!O63,1,IF(Ввод_данных!O63="N","N",0))</f>
        <v>#N/A</v>
      </c>
      <c r="P63" s="156" t="e">
        <f>IF(AND($E63&lt;&gt;"",$E63&gt;0),Ввод_данных!P63,NA())</f>
        <v>#N/A</v>
      </c>
      <c r="Q63" s="156" t="e">
        <f>IF(HLOOKUP(Ответы_учащихся!$E63,КЛЮЧИ!$C$5:$D$28,Ответы_учащихся!Q$11+1)=Ввод_данных!Q63,1,IF(Ввод_данных!Q63="N","N",0))</f>
        <v>#N/A</v>
      </c>
      <c r="R63" s="156" t="e">
        <f>IF(AND($E63&lt;&gt;"",$E63&gt;0),Ввод_данных!R63,NA())</f>
        <v>#N/A</v>
      </c>
      <c r="S63" s="156" t="e">
        <f>IF(AND($E63&lt;&gt;"",$E63&gt;0),Ввод_данных!S63,NA())</f>
        <v>#N/A</v>
      </c>
      <c r="T63" s="156" t="e">
        <f>IF(AND($E63&lt;&gt;"",$E63&gt;0),Ввод_данных!T63,NA())</f>
        <v>#N/A</v>
      </c>
      <c r="U63" s="156" t="e">
        <f>IF(AND($E63&lt;&gt;"",$E63&gt;0),Ввод_данных!U63,NA())</f>
        <v>#N/A</v>
      </c>
      <c r="V63" s="156" t="e">
        <f>IF(AND($E63&lt;&gt;"",$E63&gt;0),Ввод_данных!V63,NA())</f>
        <v>#N/A</v>
      </c>
      <c r="W63" s="156" t="e">
        <f>IF(AND($E63&lt;&gt;"",$E63&gt;0),Ввод_данных!W63,NA())</f>
        <v>#N/A</v>
      </c>
      <c r="X63" s="156" t="e">
        <f>IF(AND($E63&lt;&gt;"",$E63&gt;0),Ввод_данных!X63,NA())</f>
        <v>#N/A</v>
      </c>
      <c r="Y63" s="156" t="e">
        <f>IF(AND($E63&lt;&gt;"",$E63&gt;0),Ввод_данных!Y63,NA())</f>
        <v>#N/A</v>
      </c>
      <c r="Z63" s="156" t="e">
        <f>IF(AND($E63&lt;&gt;"",$E63&gt;0),Ввод_данных!Z63,NA())</f>
        <v>#N/A</v>
      </c>
      <c r="AA63" s="156" t="e">
        <f>IF(AND($E63&lt;&gt;"",$E63&gt;0),Ввод_данных!AA63,NA())</f>
        <v>#N/A</v>
      </c>
      <c r="AB63" s="156" t="e">
        <f>IF(AND($E63&lt;&gt;"",$E63&gt;0),Ввод_данных!AB63,NA())</f>
        <v>#N/A</v>
      </c>
      <c r="AC63" s="156"/>
      <c r="AD63" s="156"/>
      <c r="AE63" s="156"/>
      <c r="AF63" s="156"/>
      <c r="AG63" s="107"/>
      <c r="AH63" s="107"/>
      <c r="AI63" s="107"/>
      <c r="AJ63" s="107"/>
      <c r="AK63" s="107"/>
      <c r="AL63" s="107"/>
      <c r="AM63" s="107"/>
      <c r="AN63" s="107"/>
      <c r="AO63" s="107"/>
      <c r="AP63" s="107"/>
      <c r="AQ63" s="107"/>
      <c r="AR63" s="107"/>
      <c r="AS63" s="107"/>
      <c r="AT63" s="124"/>
      <c r="AU63" s="126" t="str">
        <f t="shared" ca="1" si="12"/>
        <v/>
      </c>
      <c r="AV63" s="105" t="str">
        <f t="shared" si="13"/>
        <v/>
      </c>
      <c r="AW63" s="283" t="str">
        <f t="shared" si="14"/>
        <v/>
      </c>
      <c r="AX63" s="284" t="str">
        <f t="shared" si="15"/>
        <v/>
      </c>
      <c r="AY63" s="283" t="str">
        <f t="shared" si="16"/>
        <v/>
      </c>
      <c r="AZ63" s="284" t="str">
        <f t="shared" si="17"/>
        <v/>
      </c>
      <c r="BA63" s="285" t="str">
        <f t="shared" si="18"/>
        <v/>
      </c>
      <c r="BB63" s="225"/>
      <c r="BC63" s="242" t="str">
        <f t="shared" si="19"/>
        <v/>
      </c>
      <c r="BD63" s="242" t="str">
        <f t="shared" si="19"/>
        <v/>
      </c>
      <c r="BE63" s="242" t="str">
        <f t="shared" si="19"/>
        <v/>
      </c>
      <c r="BF63" s="242" t="str">
        <f t="shared" si="19"/>
        <v/>
      </c>
      <c r="BG63" s="242" t="str">
        <f t="shared" si="19"/>
        <v/>
      </c>
      <c r="BH63" s="242" t="str">
        <f t="shared" si="19"/>
        <v/>
      </c>
      <c r="BI63" s="242" t="str">
        <f t="shared" si="19"/>
        <v/>
      </c>
      <c r="BJ63" s="174"/>
      <c r="BK63" s="174"/>
      <c r="BL63" s="379"/>
      <c r="BM63" s="379"/>
      <c r="BN63" s="174"/>
      <c r="BO63" s="174"/>
      <c r="BP63" s="174"/>
      <c r="BQ63" s="174"/>
      <c r="BR63" s="174"/>
      <c r="BS63" s="174"/>
      <c r="BT63" s="174"/>
      <c r="BU63" s="174"/>
      <c r="BV63" s="174"/>
      <c r="BW63" s="174"/>
      <c r="BX63" s="174"/>
      <c r="BY63" s="174"/>
      <c r="BZ63" s="174"/>
      <c r="CA63" s="174"/>
      <c r="CB63" s="174"/>
      <c r="CC63" s="174"/>
      <c r="CD63" s="174"/>
      <c r="CE63" s="174"/>
    </row>
    <row r="64" spans="1:83" ht="12.75" customHeight="1" thickBot="1" x14ac:dyDescent="0.25">
      <c r="A64" s="109">
        <f>IF('СПИСОК КЛАССА'!I64&gt;0,1,0)</f>
        <v>0</v>
      </c>
      <c r="B64" s="76">
        <v>40</v>
      </c>
      <c r="C64" s="77" t="str">
        <f>IF(NOT(ISBLANK('СПИСОК КЛАССА'!C64)),'СПИСОК КЛАССА'!C64,"")</f>
        <v/>
      </c>
      <c r="D64" s="106" t="str">
        <f>IF(NOT(ISBLANK('СПИСОК КЛАССА'!D64)),IF($A64=1,'СПИСОК КЛАССА'!D64, "УЧЕНИК НЕ ВЫПОЛНЯЛ РАБОТУ"),"")</f>
        <v/>
      </c>
      <c r="E64" s="456" t="str">
        <f>IF($C64&lt;&gt;"",'СПИСОК КЛАССА'!I64,"")</f>
        <v/>
      </c>
      <c r="F64" s="169" t="e">
        <f>IF(HLOOKUP(Ответы_учащихся!$E64,КЛЮЧИ!$C$5:$D$28,Ответы_учащихся!F$11+1)=Ввод_данных!F64,1,IF(Ввод_данных!F64="N","N",0))</f>
        <v>#N/A</v>
      </c>
      <c r="G64" s="169" t="e">
        <f>IF(HLOOKUP(Ответы_учащихся!$E64,КЛЮЧИ!$C$5:$D$28,Ответы_учащихся!G$11+1)=Ввод_данных!G64,1,IF(Ввод_данных!G64="N","N",0))</f>
        <v>#N/A</v>
      </c>
      <c r="H64" s="169" t="e">
        <f>IF(HLOOKUP(Ответы_учащихся!$E64,КЛЮЧИ!$C$5:$D$28,Ответы_учащихся!H$11+1)=Ввод_данных!H64,1,IF(Ввод_данных!H64="N","N",0))</f>
        <v>#N/A</v>
      </c>
      <c r="I64" s="156" t="e">
        <f>IF(AND($E64&lt;&gt;"",$E64&gt;0),Ввод_данных!I64,NA())</f>
        <v>#N/A</v>
      </c>
      <c r="J64" s="156" t="e">
        <f>IF(AND($E64&lt;&gt;"",$E64&gt;0),Ввод_данных!J64,NA())</f>
        <v>#N/A</v>
      </c>
      <c r="K64" s="156" t="e">
        <f>IF(AND($E64&lt;&gt;"",$E64&gt;0),Ввод_данных!K64,NA())</f>
        <v>#N/A</v>
      </c>
      <c r="L64" s="156" t="e">
        <f>IF(AND($E64&lt;&gt;"",$E64&gt;0),Ввод_данных!L64,NA())</f>
        <v>#N/A</v>
      </c>
      <c r="M64" s="156" t="e">
        <f>IF(AND($E64&lt;&gt;"",$E64&gt;0),Ввод_данных!M64,NA())</f>
        <v>#N/A</v>
      </c>
      <c r="N64" s="156" t="e">
        <f>IF(AND($E64&lt;&gt;"",$E64&gt;0),Ввод_данных!N64,NA())</f>
        <v>#N/A</v>
      </c>
      <c r="O64" s="156" t="e">
        <f>IF(HLOOKUP(Ответы_учащихся!$E64,КЛЮЧИ!$C$5:$D$28,Ответы_учащихся!O$11+1)=Ввод_данных!O64,1,IF(Ввод_данных!O64="N","N",0))</f>
        <v>#N/A</v>
      </c>
      <c r="P64" s="156" t="e">
        <f>IF(AND($E64&lt;&gt;"",$E64&gt;0),Ввод_данных!P64,NA())</f>
        <v>#N/A</v>
      </c>
      <c r="Q64" s="156" t="e">
        <f>IF(HLOOKUP(Ответы_учащихся!$E64,КЛЮЧИ!$C$5:$D$28,Ответы_учащихся!Q$11+1)=Ввод_данных!Q64,1,IF(Ввод_данных!Q64="N","N",0))</f>
        <v>#N/A</v>
      </c>
      <c r="R64" s="156" t="e">
        <f>IF(AND($E64&lt;&gt;"",$E64&gt;0),Ввод_данных!R64,NA())</f>
        <v>#N/A</v>
      </c>
      <c r="S64" s="156" t="e">
        <f>IF(AND($E64&lt;&gt;"",$E64&gt;0),Ввод_данных!S64,NA())</f>
        <v>#N/A</v>
      </c>
      <c r="T64" s="156" t="e">
        <f>IF(AND($E64&lt;&gt;"",$E64&gt;0),Ввод_данных!T64,NA())</f>
        <v>#N/A</v>
      </c>
      <c r="U64" s="156" t="e">
        <f>IF(AND($E64&lt;&gt;"",$E64&gt;0),Ввод_данных!U64,NA())</f>
        <v>#N/A</v>
      </c>
      <c r="V64" s="156" t="e">
        <f>IF(AND($E64&lt;&gt;"",$E64&gt;0),Ввод_данных!V64,NA())</f>
        <v>#N/A</v>
      </c>
      <c r="W64" s="156" t="e">
        <f>IF(AND($E64&lt;&gt;"",$E64&gt;0),Ввод_данных!W64,NA())</f>
        <v>#N/A</v>
      </c>
      <c r="X64" s="156" t="e">
        <f>IF(AND($E64&lt;&gt;"",$E64&gt;0),Ввод_данных!X64,NA())</f>
        <v>#N/A</v>
      </c>
      <c r="Y64" s="156" t="e">
        <f>IF(AND($E64&lt;&gt;"",$E64&gt;0),Ввод_данных!Y64,NA())</f>
        <v>#N/A</v>
      </c>
      <c r="Z64" s="156" t="e">
        <f>IF(AND($E64&lt;&gt;"",$E64&gt;0),Ввод_данных!Z64,NA())</f>
        <v>#N/A</v>
      </c>
      <c r="AA64" s="156" t="e">
        <f>IF(AND($E64&lt;&gt;"",$E64&gt;0),Ввод_данных!AA64,NA())</f>
        <v>#N/A</v>
      </c>
      <c r="AB64" s="156" t="e">
        <f>IF(AND($E64&lt;&gt;"",$E64&gt;0),Ввод_данных!AB64,NA())</f>
        <v>#N/A</v>
      </c>
      <c r="AC64" s="156"/>
      <c r="AD64" s="156"/>
      <c r="AE64" s="156"/>
      <c r="AF64" s="156"/>
      <c r="AG64" s="108"/>
      <c r="AH64" s="108"/>
      <c r="AI64" s="108"/>
      <c r="AJ64" s="108"/>
      <c r="AK64" s="108"/>
      <c r="AL64" s="108"/>
      <c r="AM64" s="108"/>
      <c r="AN64" s="108"/>
      <c r="AO64" s="108"/>
      <c r="AP64" s="108"/>
      <c r="AQ64" s="108"/>
      <c r="AR64" s="108"/>
      <c r="AS64" s="108"/>
      <c r="AT64" s="125"/>
      <c r="AU64" s="126" t="str">
        <f t="shared" ca="1" si="12"/>
        <v/>
      </c>
      <c r="AV64" s="105" t="str">
        <f t="shared" si="13"/>
        <v/>
      </c>
      <c r="AW64" s="283" t="str">
        <f t="shared" si="14"/>
        <v/>
      </c>
      <c r="AX64" s="284" t="str">
        <f t="shared" si="15"/>
        <v/>
      </c>
      <c r="AY64" s="283" t="str">
        <f t="shared" si="16"/>
        <v/>
      </c>
      <c r="AZ64" s="284" t="str">
        <f t="shared" si="17"/>
        <v/>
      </c>
      <c r="BA64" s="285" t="str">
        <f t="shared" si="18"/>
        <v/>
      </c>
      <c r="BB64" s="225"/>
      <c r="BC64" s="242" t="str">
        <f t="shared" si="19"/>
        <v/>
      </c>
      <c r="BD64" s="242" t="str">
        <f t="shared" si="19"/>
        <v/>
      </c>
      <c r="BE64" s="242" t="str">
        <f t="shared" si="19"/>
        <v/>
      </c>
      <c r="BF64" s="242" t="str">
        <f t="shared" si="19"/>
        <v/>
      </c>
      <c r="BG64" s="242" t="str">
        <f t="shared" si="19"/>
        <v/>
      </c>
      <c r="BH64" s="242" t="str">
        <f t="shared" si="19"/>
        <v/>
      </c>
      <c r="BI64" s="242" t="str">
        <f t="shared" si="19"/>
        <v/>
      </c>
      <c r="BJ64" s="174"/>
      <c r="BK64" s="174"/>
      <c r="BL64" s="379"/>
      <c r="BM64" s="379"/>
      <c r="BN64" s="174"/>
      <c r="BO64" s="174"/>
      <c r="BP64" s="174"/>
      <c r="BQ64" s="174"/>
      <c r="BR64" s="174"/>
      <c r="BS64" s="174"/>
      <c r="BT64" s="174"/>
      <c r="BU64" s="174"/>
      <c r="BV64" s="174"/>
      <c r="BW64" s="174"/>
      <c r="BX64" s="174"/>
      <c r="BY64" s="174"/>
      <c r="BZ64" s="174"/>
      <c r="CA64" s="174"/>
      <c r="CB64" s="174"/>
      <c r="CC64" s="174"/>
      <c r="CD64" s="174"/>
      <c r="CE64" s="174"/>
    </row>
    <row r="65" spans="1:85" x14ac:dyDescent="0.2">
      <c r="A65" s="56"/>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c r="BA65" s="56"/>
      <c r="BB65" s="56"/>
      <c r="BC65" s="234"/>
      <c r="BD65" s="234"/>
      <c r="BE65" s="235"/>
      <c r="BF65" s="236"/>
      <c r="BG65" s="80"/>
      <c r="BH65" s="171"/>
      <c r="BI65" s="171"/>
      <c r="BJ65" s="171"/>
      <c r="BK65" s="171"/>
      <c r="BL65" s="371"/>
      <c r="BM65" s="371"/>
      <c r="BN65" s="171"/>
      <c r="BO65" s="171"/>
      <c r="BP65" s="171"/>
      <c r="BQ65" s="171"/>
      <c r="BR65" s="171"/>
      <c r="BS65" s="171"/>
      <c r="BT65" s="171"/>
      <c r="BU65" s="171"/>
      <c r="BV65" s="171"/>
      <c r="BW65" s="171"/>
      <c r="BX65" s="171"/>
      <c r="BY65" s="171"/>
      <c r="BZ65" s="171"/>
      <c r="CA65" s="171"/>
      <c r="CB65" s="171"/>
      <c r="CC65" s="171"/>
      <c r="CD65" s="171"/>
      <c r="CE65" s="171"/>
      <c r="CF65" s="171"/>
      <c r="CG65" s="171"/>
    </row>
    <row r="66" spans="1:85" x14ac:dyDescent="0.2">
      <c r="A66" s="56"/>
      <c r="B66" s="5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234"/>
      <c r="BD66" s="234"/>
      <c r="BE66" s="235"/>
      <c r="BF66" s="236"/>
      <c r="BG66" s="80"/>
      <c r="BH66" s="171"/>
      <c r="BI66" s="171"/>
      <c r="BJ66" s="171"/>
      <c r="BK66" s="171"/>
      <c r="BL66" s="371"/>
      <c r="BM66" s="371"/>
      <c r="BN66" s="171"/>
      <c r="BO66" s="171"/>
      <c r="BP66" s="171"/>
      <c r="BQ66" s="171"/>
      <c r="BR66" s="171"/>
      <c r="BS66" s="171"/>
      <c r="BT66" s="171"/>
      <c r="BU66" s="171"/>
      <c r="BV66" s="171"/>
      <c r="BW66" s="171"/>
      <c r="BX66" s="171"/>
      <c r="BY66" s="171"/>
      <c r="BZ66" s="171"/>
      <c r="CA66" s="171"/>
      <c r="CB66" s="171"/>
      <c r="CC66" s="171"/>
      <c r="CD66" s="171"/>
      <c r="CE66" s="171"/>
      <c r="CF66" s="171"/>
      <c r="CG66" s="171"/>
    </row>
    <row r="67" spans="1:85" x14ac:dyDescent="0.2">
      <c r="A67" s="56"/>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56"/>
      <c r="BC67" s="234"/>
      <c r="BD67" s="234"/>
      <c r="BE67" s="235"/>
      <c r="BF67" s="236"/>
      <c r="BG67" s="80"/>
      <c r="BH67" s="171"/>
      <c r="BI67" s="171"/>
      <c r="BJ67" s="171"/>
      <c r="BK67" s="171"/>
      <c r="BL67" s="371"/>
      <c r="BM67" s="371"/>
      <c r="BN67" s="171"/>
      <c r="BO67" s="171"/>
      <c r="BP67" s="171"/>
      <c r="BQ67" s="171"/>
      <c r="BR67" s="171"/>
      <c r="BS67" s="171"/>
      <c r="BT67" s="171"/>
      <c r="BU67" s="171"/>
      <c r="BV67" s="171"/>
      <c r="BW67" s="171"/>
      <c r="BX67" s="171"/>
      <c r="BY67" s="171"/>
      <c r="BZ67" s="171"/>
      <c r="CA67" s="171"/>
      <c r="CB67" s="171"/>
      <c r="CC67" s="171"/>
      <c r="CD67" s="171"/>
      <c r="CE67" s="171"/>
      <c r="CF67" s="171"/>
      <c r="CG67" s="171"/>
    </row>
    <row r="68" spans="1:85" x14ac:dyDescent="0.2">
      <c r="A68" s="56"/>
      <c r="B68" s="56"/>
      <c r="C68" s="56"/>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56"/>
      <c r="BC68" s="234"/>
      <c r="BD68" s="234"/>
      <c r="BE68" s="235"/>
      <c r="BF68" s="236"/>
      <c r="BG68" s="80"/>
      <c r="BH68" s="171"/>
      <c r="BI68" s="171"/>
      <c r="BJ68" s="171"/>
      <c r="BK68" s="171"/>
      <c r="BL68" s="371"/>
      <c r="BM68" s="371"/>
      <c r="BN68" s="171"/>
      <c r="BO68" s="171"/>
      <c r="BP68" s="171"/>
      <c r="BQ68" s="171"/>
      <c r="BR68" s="171"/>
      <c r="BS68" s="171"/>
      <c r="BT68" s="171"/>
      <c r="BU68" s="171"/>
      <c r="BV68" s="171"/>
      <c r="BW68" s="171"/>
      <c r="BX68" s="171"/>
      <c r="BY68" s="171"/>
      <c r="BZ68" s="171"/>
      <c r="CA68" s="171"/>
      <c r="CB68" s="171"/>
      <c r="CC68" s="171"/>
      <c r="CD68" s="171"/>
      <c r="CE68" s="171"/>
      <c r="CF68" s="171"/>
      <c r="CG68" s="171"/>
    </row>
    <row r="69" spans="1:85" x14ac:dyDescent="0.2">
      <c r="A69" s="56"/>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c r="BA69" s="56"/>
      <c r="BB69" s="56"/>
      <c r="BC69" s="234"/>
      <c r="BD69" s="234"/>
      <c r="BE69" s="235"/>
      <c r="BF69" s="236"/>
      <c r="BG69" s="80"/>
      <c r="BH69" s="171"/>
      <c r="BI69" s="171"/>
      <c r="BJ69" s="171"/>
      <c r="BK69" s="171"/>
      <c r="BL69" s="371"/>
      <c r="BM69" s="371"/>
      <c r="BN69" s="171"/>
      <c r="BO69" s="171"/>
      <c r="BP69" s="171"/>
      <c r="BQ69" s="171"/>
      <c r="BR69" s="171"/>
      <c r="BS69" s="171"/>
      <c r="BT69" s="171"/>
      <c r="BU69" s="171"/>
      <c r="BV69" s="171"/>
      <c r="BW69" s="171"/>
      <c r="BX69" s="171"/>
      <c r="BY69" s="171"/>
      <c r="BZ69" s="171"/>
      <c r="CA69" s="171"/>
      <c r="CB69" s="171"/>
      <c r="CC69" s="171"/>
      <c r="CD69" s="171"/>
      <c r="CE69" s="171"/>
      <c r="CF69" s="171"/>
      <c r="CG69" s="171"/>
    </row>
    <row r="70" spans="1:85" x14ac:dyDescent="0.2">
      <c r="A70" s="56"/>
      <c r="B70" s="56"/>
      <c r="C70" s="56"/>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56"/>
      <c r="BC70" s="234"/>
      <c r="BD70" s="234"/>
      <c r="BE70" s="235"/>
      <c r="BF70" s="236"/>
      <c r="BG70" s="80"/>
      <c r="BH70" s="171"/>
      <c r="BI70" s="171"/>
      <c r="BJ70" s="171"/>
      <c r="BK70" s="171"/>
      <c r="BL70" s="371"/>
      <c r="BM70" s="371"/>
      <c r="BN70" s="171"/>
      <c r="BO70" s="171"/>
      <c r="BP70" s="171"/>
      <c r="BQ70" s="171"/>
      <c r="BR70" s="171"/>
      <c r="BS70" s="171"/>
      <c r="BT70" s="171"/>
      <c r="BU70" s="171"/>
      <c r="BV70" s="171"/>
      <c r="BW70" s="171"/>
      <c r="BX70" s="171"/>
      <c r="BY70" s="171"/>
      <c r="BZ70" s="171"/>
      <c r="CA70" s="171"/>
      <c r="CB70" s="171"/>
      <c r="CC70" s="171"/>
      <c r="CD70" s="171"/>
      <c r="CE70" s="171"/>
      <c r="CF70" s="171"/>
      <c r="CG70" s="171"/>
    </row>
    <row r="71" spans="1:85" x14ac:dyDescent="0.2">
      <c r="A71" s="56"/>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234"/>
      <c r="BD71" s="234"/>
      <c r="BE71" s="235"/>
      <c r="BF71" s="236"/>
      <c r="BG71" s="80"/>
      <c r="BH71" s="171"/>
      <c r="BI71" s="171"/>
      <c r="BJ71" s="171"/>
      <c r="BK71" s="171"/>
      <c r="BL71" s="371"/>
      <c r="BM71" s="371"/>
      <c r="BN71" s="171"/>
      <c r="BO71" s="171"/>
      <c r="BP71" s="171"/>
      <c r="BQ71" s="171"/>
      <c r="BR71" s="171"/>
      <c r="BS71" s="171"/>
      <c r="BT71" s="171"/>
      <c r="BU71" s="171"/>
      <c r="BV71" s="171"/>
      <c r="BW71" s="171"/>
      <c r="BX71" s="171"/>
      <c r="BY71" s="171"/>
      <c r="BZ71" s="171"/>
      <c r="CA71" s="171"/>
      <c r="CB71" s="171"/>
      <c r="CC71" s="171"/>
      <c r="CD71" s="171"/>
      <c r="CE71" s="171"/>
      <c r="CF71" s="171"/>
      <c r="CG71" s="171"/>
    </row>
    <row r="72" spans="1:85" x14ac:dyDescent="0.2">
      <c r="A72" s="56"/>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56"/>
      <c r="BC72" s="234"/>
      <c r="BD72" s="234"/>
      <c r="BE72" s="235"/>
      <c r="BF72" s="236"/>
      <c r="BG72" s="80"/>
      <c r="BH72" s="171"/>
      <c r="BI72" s="171"/>
      <c r="BJ72" s="171"/>
      <c r="BK72" s="171"/>
      <c r="BL72" s="371"/>
      <c r="BM72" s="371"/>
      <c r="BN72" s="171"/>
      <c r="BO72" s="171"/>
      <c r="BP72" s="171"/>
      <c r="BQ72" s="171"/>
      <c r="BR72" s="171"/>
      <c r="BS72" s="171"/>
      <c r="BT72" s="171"/>
      <c r="BU72" s="171"/>
      <c r="BV72" s="171"/>
      <c r="BW72" s="171"/>
      <c r="BX72" s="171"/>
      <c r="BY72" s="171"/>
      <c r="BZ72" s="171"/>
      <c r="CA72" s="171"/>
      <c r="CB72" s="171"/>
      <c r="CC72" s="171"/>
      <c r="CD72" s="171"/>
      <c r="CE72" s="171"/>
      <c r="CF72" s="171"/>
      <c r="CG72" s="171"/>
    </row>
    <row r="73" spans="1:85" x14ac:dyDescent="0.2">
      <c r="A73" s="56"/>
      <c r="B73" s="56"/>
      <c r="C73" s="56"/>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234"/>
      <c r="BD73" s="234"/>
      <c r="BE73" s="235"/>
      <c r="BF73" s="236"/>
      <c r="BG73" s="80"/>
      <c r="BH73" s="171"/>
      <c r="BI73" s="171"/>
      <c r="BJ73" s="171"/>
      <c r="BK73" s="171"/>
      <c r="BL73" s="371"/>
      <c r="BM73" s="371"/>
      <c r="BN73" s="171"/>
      <c r="BO73" s="171"/>
      <c r="BP73" s="171"/>
      <c r="BQ73" s="171"/>
      <c r="BR73" s="171"/>
      <c r="BS73" s="171"/>
      <c r="BT73" s="171"/>
      <c r="BU73" s="171"/>
      <c r="BV73" s="171"/>
      <c r="BW73" s="171"/>
      <c r="BX73" s="171"/>
      <c r="BY73" s="171"/>
      <c r="BZ73" s="171"/>
      <c r="CA73" s="171"/>
      <c r="CB73" s="171"/>
      <c r="CC73" s="171"/>
      <c r="CD73" s="171"/>
      <c r="CE73" s="171"/>
      <c r="CF73" s="171"/>
      <c r="CG73" s="171"/>
    </row>
    <row r="74" spans="1:85" x14ac:dyDescent="0.2">
      <c r="A74" s="56"/>
      <c r="B74" s="56"/>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56"/>
      <c r="BC74" s="234"/>
      <c r="BD74" s="234"/>
      <c r="BE74" s="235"/>
      <c r="BF74" s="236"/>
      <c r="BG74" s="80"/>
      <c r="BH74" s="171"/>
      <c r="BI74" s="171"/>
      <c r="BJ74" s="171"/>
      <c r="BK74" s="171"/>
      <c r="BL74" s="371"/>
      <c r="BM74" s="371"/>
      <c r="BN74" s="171"/>
      <c r="BO74" s="171"/>
      <c r="BP74" s="171"/>
      <c r="BQ74" s="171"/>
      <c r="BR74" s="171"/>
      <c r="BS74" s="171"/>
      <c r="BT74" s="171"/>
      <c r="BU74" s="171"/>
      <c r="BV74" s="171"/>
      <c r="BW74" s="171"/>
      <c r="BX74" s="171"/>
      <c r="BY74" s="171"/>
      <c r="BZ74" s="171"/>
      <c r="CA74" s="171"/>
      <c r="CB74" s="171"/>
      <c r="CC74" s="171"/>
      <c r="CD74" s="171"/>
      <c r="CE74" s="171"/>
      <c r="CF74" s="171"/>
      <c r="CG74" s="171"/>
    </row>
    <row r="75" spans="1:85" x14ac:dyDescent="0.2">
      <c r="A75" s="56"/>
      <c r="B75" s="56"/>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56"/>
      <c r="BC75" s="234"/>
      <c r="BD75" s="234"/>
      <c r="BE75" s="235"/>
      <c r="BF75" s="236"/>
      <c r="BG75" s="80"/>
      <c r="BH75" s="171"/>
      <c r="BI75" s="171"/>
      <c r="BJ75" s="171"/>
      <c r="BK75" s="171"/>
      <c r="BL75" s="371"/>
      <c r="BM75" s="371"/>
      <c r="BN75" s="171"/>
      <c r="BO75" s="171"/>
      <c r="BP75" s="171"/>
      <c r="BQ75" s="171"/>
      <c r="BR75" s="171"/>
      <c r="BS75" s="171"/>
      <c r="BT75" s="171"/>
      <c r="BU75" s="171"/>
      <c r="BV75" s="171"/>
      <c r="BW75" s="171"/>
      <c r="BX75" s="171"/>
      <c r="BY75" s="171"/>
      <c r="BZ75" s="171"/>
      <c r="CA75" s="171"/>
      <c r="CB75" s="171"/>
      <c r="CC75" s="171"/>
      <c r="CD75" s="171"/>
      <c r="CE75" s="171"/>
      <c r="CF75" s="171"/>
      <c r="CG75" s="171"/>
    </row>
    <row r="76" spans="1:85" x14ac:dyDescent="0.2">
      <c r="A76" s="56"/>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234"/>
      <c r="BD76" s="234"/>
      <c r="BE76" s="235"/>
      <c r="BF76" s="236"/>
      <c r="BG76" s="80"/>
      <c r="BH76" s="171"/>
      <c r="BI76" s="171"/>
      <c r="BJ76" s="171"/>
      <c r="BK76" s="171"/>
      <c r="BL76" s="371"/>
      <c r="BM76" s="371"/>
      <c r="BN76" s="171"/>
      <c r="BO76" s="171"/>
      <c r="BP76" s="171"/>
      <c r="BQ76" s="171"/>
      <c r="BR76" s="171"/>
      <c r="BS76" s="171"/>
      <c r="BT76" s="171"/>
      <c r="BU76" s="171"/>
      <c r="BV76" s="171"/>
      <c r="BW76" s="171"/>
      <c r="BX76" s="171"/>
      <c r="BY76" s="171"/>
      <c r="BZ76" s="171"/>
      <c r="CA76" s="171"/>
      <c r="CB76" s="171"/>
      <c r="CC76" s="171"/>
      <c r="CD76" s="171"/>
      <c r="CE76" s="171"/>
      <c r="CF76" s="171"/>
      <c r="CG76" s="171"/>
    </row>
    <row r="77" spans="1:85" x14ac:dyDescent="0.2">
      <c r="A77" s="56"/>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56"/>
      <c r="BC77" s="234"/>
      <c r="BD77" s="234"/>
      <c r="BE77" s="235"/>
      <c r="BF77" s="236"/>
      <c r="BG77" s="80"/>
      <c r="BH77" s="171"/>
      <c r="BI77" s="171"/>
      <c r="BJ77" s="171"/>
      <c r="BK77" s="171"/>
      <c r="BL77" s="371"/>
      <c r="BM77" s="371"/>
      <c r="BN77" s="171"/>
      <c r="BO77" s="171"/>
      <c r="BP77" s="171"/>
      <c r="BQ77" s="171"/>
      <c r="BR77" s="171"/>
      <c r="BS77" s="171"/>
      <c r="BT77" s="171"/>
      <c r="BU77" s="171"/>
      <c r="BV77" s="171"/>
      <c r="BW77" s="171"/>
      <c r="BX77" s="171"/>
      <c r="BY77" s="171"/>
      <c r="BZ77" s="171"/>
      <c r="CA77" s="171"/>
      <c r="CB77" s="171"/>
      <c r="CC77" s="171"/>
      <c r="CD77" s="171"/>
      <c r="CE77" s="171"/>
      <c r="CF77" s="171"/>
      <c r="CG77" s="171"/>
    </row>
    <row r="78" spans="1:85" x14ac:dyDescent="0.2">
      <c r="A78" s="56"/>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56"/>
      <c r="BC78" s="234"/>
      <c r="BD78" s="234"/>
      <c r="BE78" s="235"/>
      <c r="BF78" s="236"/>
      <c r="BG78" s="80"/>
      <c r="BH78" s="171"/>
      <c r="BI78" s="171"/>
      <c r="BJ78" s="171"/>
      <c r="BK78" s="171"/>
      <c r="BL78" s="371"/>
      <c r="BM78" s="371"/>
      <c r="BN78" s="171"/>
      <c r="BO78" s="171"/>
      <c r="BP78" s="171"/>
      <c r="BQ78" s="171"/>
      <c r="BR78" s="171"/>
      <c r="BS78" s="171"/>
      <c r="BT78" s="171"/>
      <c r="BU78" s="171"/>
      <c r="BV78" s="171"/>
      <c r="BW78" s="171"/>
      <c r="BX78" s="171"/>
      <c r="BY78" s="171"/>
      <c r="BZ78" s="171"/>
      <c r="CA78" s="171"/>
      <c r="CB78" s="171"/>
      <c r="CC78" s="171"/>
      <c r="CD78" s="171"/>
      <c r="CE78" s="171"/>
      <c r="CF78" s="171"/>
      <c r="CG78" s="171"/>
    </row>
    <row r="79" spans="1:85" x14ac:dyDescent="0.2">
      <c r="A79" s="56"/>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56"/>
      <c r="BC79" s="234"/>
      <c r="BD79" s="234"/>
      <c r="BE79" s="235"/>
      <c r="BF79" s="236"/>
      <c r="BG79" s="80"/>
      <c r="BH79" s="171"/>
      <c r="BI79" s="171"/>
      <c r="BJ79" s="171"/>
      <c r="BK79" s="171"/>
      <c r="BL79" s="371"/>
      <c r="BM79" s="371"/>
      <c r="BN79" s="171"/>
      <c r="BO79" s="171"/>
      <c r="BP79" s="171"/>
      <c r="BQ79" s="171"/>
      <c r="BR79" s="171"/>
      <c r="BS79" s="171"/>
      <c r="BT79" s="171"/>
      <c r="BU79" s="171"/>
      <c r="BV79" s="171"/>
      <c r="BW79" s="171"/>
      <c r="BX79" s="171"/>
      <c r="BY79" s="171"/>
      <c r="BZ79" s="171"/>
      <c r="CA79" s="171"/>
      <c r="CB79" s="171"/>
      <c r="CC79" s="171"/>
      <c r="CD79" s="171"/>
      <c r="CE79" s="171"/>
      <c r="CF79" s="171"/>
      <c r="CG79" s="171"/>
    </row>
    <row r="80" spans="1:85" x14ac:dyDescent="0.2">
      <c r="A80" s="56"/>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56"/>
      <c r="BC80" s="234"/>
      <c r="BD80" s="234"/>
      <c r="BE80" s="235"/>
      <c r="BF80" s="236"/>
      <c r="BG80" s="80"/>
      <c r="BH80" s="171"/>
      <c r="BI80" s="171"/>
      <c r="BJ80" s="171"/>
      <c r="BK80" s="171"/>
      <c r="BL80" s="371"/>
      <c r="BM80" s="371"/>
      <c r="BN80" s="171"/>
      <c r="BO80" s="171"/>
      <c r="BP80" s="171"/>
      <c r="BQ80" s="171"/>
      <c r="BR80" s="171"/>
      <c r="BS80" s="171"/>
      <c r="BT80" s="171"/>
      <c r="BU80" s="171"/>
      <c r="BV80" s="171"/>
      <c r="BW80" s="171"/>
      <c r="BX80" s="171"/>
      <c r="BY80" s="171"/>
      <c r="BZ80" s="171"/>
      <c r="CA80" s="171"/>
      <c r="CB80" s="171"/>
      <c r="CC80" s="171"/>
      <c r="CD80" s="171"/>
      <c r="CE80" s="171"/>
      <c r="CF80" s="171"/>
      <c r="CG80" s="171"/>
    </row>
    <row r="81" spans="1:85" x14ac:dyDescent="0.2">
      <c r="A81" s="56"/>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56"/>
      <c r="BC81" s="234"/>
      <c r="BD81" s="234"/>
      <c r="BE81" s="235"/>
      <c r="BF81" s="236"/>
      <c r="BG81" s="80"/>
      <c r="BH81" s="171"/>
      <c r="BI81" s="171"/>
      <c r="BJ81" s="171"/>
      <c r="BK81" s="171"/>
      <c r="BL81" s="371"/>
      <c r="BM81" s="371"/>
      <c r="BN81" s="171"/>
      <c r="BO81" s="171"/>
      <c r="BP81" s="171"/>
      <c r="BQ81" s="171"/>
      <c r="BR81" s="171"/>
      <c r="BS81" s="171"/>
      <c r="BT81" s="171"/>
      <c r="BU81" s="171"/>
      <c r="BV81" s="171"/>
      <c r="BW81" s="171"/>
      <c r="BX81" s="171"/>
      <c r="BY81" s="171"/>
      <c r="BZ81" s="171"/>
      <c r="CA81" s="171"/>
      <c r="CB81" s="171"/>
      <c r="CC81" s="171"/>
      <c r="CD81" s="171"/>
      <c r="CE81" s="171"/>
      <c r="CF81" s="171"/>
      <c r="CG81" s="171"/>
    </row>
    <row r="82" spans="1:85" x14ac:dyDescent="0.2">
      <c r="A82" s="56"/>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56"/>
      <c r="BC82" s="234"/>
      <c r="BD82" s="234"/>
      <c r="BE82" s="235"/>
      <c r="BF82" s="236"/>
      <c r="BG82" s="80"/>
      <c r="BH82" s="171"/>
      <c r="BI82" s="171"/>
      <c r="BJ82" s="171"/>
      <c r="BK82" s="171"/>
      <c r="BL82" s="371"/>
      <c r="BM82" s="371"/>
      <c r="BN82" s="171"/>
      <c r="BO82" s="171"/>
      <c r="BP82" s="171"/>
      <c r="BQ82" s="171"/>
      <c r="BR82" s="171"/>
      <c r="BS82" s="171"/>
      <c r="BT82" s="171"/>
      <c r="BU82" s="171"/>
      <c r="BV82" s="171"/>
      <c r="BW82" s="171"/>
      <c r="BX82" s="171"/>
      <c r="BY82" s="171"/>
      <c r="BZ82" s="171"/>
      <c r="CA82" s="171"/>
      <c r="CB82" s="171"/>
      <c r="CC82" s="171"/>
      <c r="CD82" s="171"/>
      <c r="CE82" s="171"/>
      <c r="CF82" s="171"/>
      <c r="CG82" s="171"/>
    </row>
    <row r="83" spans="1:85" x14ac:dyDescent="0.2">
      <c r="A83" s="56"/>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c r="BA83" s="56"/>
      <c r="BB83" s="56"/>
      <c r="BC83" s="234"/>
      <c r="BD83" s="234"/>
      <c r="BE83" s="235"/>
      <c r="BF83" s="236"/>
      <c r="BG83" s="80"/>
      <c r="BH83" s="171"/>
      <c r="BI83" s="171"/>
      <c r="BJ83" s="171"/>
      <c r="BK83" s="171"/>
      <c r="BL83" s="371"/>
      <c r="BM83" s="371"/>
      <c r="BN83" s="171"/>
      <c r="BO83" s="171"/>
      <c r="BP83" s="171"/>
      <c r="BQ83" s="171"/>
      <c r="BR83" s="171"/>
      <c r="BS83" s="171"/>
      <c r="BT83" s="171"/>
      <c r="BU83" s="171"/>
      <c r="BV83" s="171"/>
      <c r="BW83" s="171"/>
      <c r="BX83" s="171"/>
      <c r="BY83" s="171"/>
      <c r="BZ83" s="171"/>
      <c r="CA83" s="171"/>
      <c r="CB83" s="171"/>
      <c r="CC83" s="171"/>
      <c r="CD83" s="171"/>
      <c r="CE83" s="171"/>
      <c r="CF83" s="171"/>
      <c r="CG83" s="171"/>
    </row>
    <row r="84" spans="1:85" x14ac:dyDescent="0.2">
      <c r="A84" s="56"/>
      <c r="B84" s="56"/>
      <c r="C84" s="56"/>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c r="AX84" s="56"/>
      <c r="AY84" s="56"/>
      <c r="AZ84" s="56"/>
      <c r="BA84" s="56"/>
      <c r="BB84" s="56"/>
      <c r="BC84" s="234"/>
      <c r="BD84" s="234"/>
      <c r="BE84" s="235"/>
      <c r="BF84" s="236"/>
      <c r="BG84" s="80"/>
      <c r="BH84" s="171"/>
      <c r="BI84" s="171"/>
      <c r="BJ84" s="171"/>
      <c r="BK84" s="171"/>
      <c r="BL84" s="371"/>
      <c r="BM84" s="371"/>
      <c r="BN84" s="171"/>
      <c r="BO84" s="171"/>
      <c r="BP84" s="171"/>
      <c r="BQ84" s="171"/>
      <c r="BR84" s="171"/>
      <c r="BS84" s="171"/>
      <c r="BT84" s="171"/>
      <c r="BU84" s="171"/>
      <c r="BV84" s="171"/>
      <c r="BW84" s="171"/>
      <c r="BX84" s="171"/>
      <c r="BY84" s="171"/>
      <c r="BZ84" s="171"/>
      <c r="CA84" s="171"/>
      <c r="CB84" s="171"/>
      <c r="CC84" s="171"/>
      <c r="CD84" s="171"/>
      <c r="CE84" s="171"/>
      <c r="CF84" s="171"/>
      <c r="CG84" s="171"/>
    </row>
    <row r="85" spans="1:85" x14ac:dyDescent="0.2">
      <c r="A85" s="56"/>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6"/>
      <c r="AL85" s="56"/>
      <c r="AM85" s="56"/>
      <c r="AN85" s="56"/>
      <c r="AO85" s="56"/>
      <c r="AP85" s="56"/>
      <c r="AQ85" s="56"/>
      <c r="AR85" s="56"/>
      <c r="AS85" s="56"/>
      <c r="AT85" s="56"/>
      <c r="AU85" s="56"/>
      <c r="AV85" s="56"/>
      <c r="AW85" s="56"/>
      <c r="AX85" s="56"/>
      <c r="AY85" s="56"/>
      <c r="AZ85" s="56"/>
      <c r="BA85" s="56"/>
      <c r="BB85" s="56"/>
      <c r="BC85" s="234"/>
      <c r="BD85" s="234"/>
      <c r="BE85" s="235"/>
      <c r="BF85" s="236"/>
      <c r="BG85" s="80"/>
      <c r="BH85" s="171"/>
      <c r="BI85" s="171"/>
      <c r="BJ85" s="171"/>
      <c r="BK85" s="171"/>
      <c r="BL85" s="371"/>
      <c r="BM85" s="371"/>
      <c r="BN85" s="171"/>
      <c r="BO85" s="171"/>
      <c r="BP85" s="171"/>
      <c r="BQ85" s="171"/>
      <c r="BR85" s="171"/>
      <c r="BS85" s="171"/>
      <c r="BT85" s="171"/>
      <c r="BU85" s="171"/>
      <c r="BV85" s="171"/>
      <c r="BW85" s="171"/>
      <c r="BX85" s="171"/>
      <c r="BY85" s="171"/>
      <c r="BZ85" s="171"/>
      <c r="CA85" s="171"/>
      <c r="CB85" s="171"/>
      <c r="CC85" s="171"/>
      <c r="CD85" s="171"/>
      <c r="CE85" s="171"/>
      <c r="CF85" s="171"/>
      <c r="CG85" s="171"/>
    </row>
    <row r="86" spans="1:85" x14ac:dyDescent="0.2">
      <c r="A86" s="56"/>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c r="AX86" s="56"/>
      <c r="AY86" s="56"/>
      <c r="AZ86" s="56"/>
      <c r="BA86" s="56"/>
      <c r="BB86" s="56"/>
      <c r="BC86" s="234"/>
      <c r="BD86" s="234"/>
      <c r="BE86" s="235"/>
      <c r="BF86" s="236"/>
      <c r="BG86" s="80"/>
      <c r="BH86" s="171"/>
      <c r="BI86" s="171"/>
      <c r="BJ86" s="171"/>
      <c r="BK86" s="171"/>
      <c r="BL86" s="371"/>
      <c r="BM86" s="371"/>
      <c r="BN86" s="171"/>
      <c r="BO86" s="171"/>
      <c r="BP86" s="171"/>
      <c r="BQ86" s="171"/>
      <c r="BR86" s="171"/>
      <c r="BS86" s="171"/>
      <c r="BT86" s="171"/>
      <c r="BU86" s="171"/>
      <c r="BV86" s="171"/>
      <c r="BW86" s="171"/>
      <c r="BX86" s="171"/>
      <c r="BY86" s="171"/>
      <c r="BZ86" s="171"/>
      <c r="CA86" s="171"/>
      <c r="CB86" s="171"/>
      <c r="CC86" s="171"/>
      <c r="CD86" s="171"/>
      <c r="CE86" s="171"/>
      <c r="CF86" s="171"/>
      <c r="CG86" s="171"/>
    </row>
    <row r="87" spans="1:85" x14ac:dyDescent="0.2">
      <c r="A87" s="56"/>
      <c r="B87" s="56"/>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c r="AX87" s="56"/>
      <c r="AY87" s="56"/>
      <c r="AZ87" s="56"/>
      <c r="BA87" s="56"/>
      <c r="BB87" s="56"/>
      <c r="BC87" s="234"/>
      <c r="BD87" s="234"/>
      <c r="BE87" s="235"/>
      <c r="BF87" s="236"/>
      <c r="BG87" s="80"/>
      <c r="BH87" s="171"/>
      <c r="BI87" s="171"/>
      <c r="BJ87" s="171"/>
      <c r="BK87" s="171"/>
      <c r="BL87" s="371"/>
      <c r="BM87" s="371"/>
      <c r="BN87" s="171"/>
      <c r="BO87" s="171"/>
      <c r="BP87" s="171"/>
      <c r="BQ87" s="171"/>
      <c r="BR87" s="171"/>
      <c r="BS87" s="171"/>
      <c r="BT87" s="171"/>
      <c r="BU87" s="171"/>
      <c r="BV87" s="171"/>
      <c r="BW87" s="171"/>
      <c r="BX87" s="171"/>
      <c r="BY87" s="171"/>
      <c r="BZ87" s="171"/>
      <c r="CA87" s="171"/>
      <c r="CB87" s="171"/>
      <c r="CC87" s="171"/>
      <c r="CD87" s="171"/>
      <c r="CE87" s="171"/>
      <c r="CF87" s="171"/>
      <c r="CG87" s="171"/>
    </row>
    <row r="88" spans="1:85" x14ac:dyDescent="0.2">
      <c r="A88" s="56"/>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c r="AX88" s="56"/>
      <c r="AY88" s="56"/>
      <c r="AZ88" s="56"/>
      <c r="BA88" s="56"/>
      <c r="BB88" s="56"/>
      <c r="BC88" s="234"/>
      <c r="BD88" s="234"/>
      <c r="BE88" s="235"/>
      <c r="BF88" s="236"/>
      <c r="BG88" s="80"/>
      <c r="BH88" s="171"/>
      <c r="BI88" s="171"/>
      <c r="BJ88" s="171"/>
      <c r="BK88" s="171"/>
      <c r="BL88" s="371"/>
      <c r="BM88" s="371"/>
      <c r="BN88" s="171"/>
      <c r="BO88" s="171"/>
      <c r="BP88" s="171"/>
      <c r="BQ88" s="171"/>
      <c r="BR88" s="171"/>
      <c r="BS88" s="171"/>
      <c r="BT88" s="171"/>
      <c r="BU88" s="171"/>
      <c r="BV88" s="171"/>
      <c r="BW88" s="171"/>
      <c r="BX88" s="171"/>
      <c r="BY88" s="171"/>
      <c r="BZ88" s="171"/>
      <c r="CA88" s="171"/>
      <c r="CB88" s="171"/>
      <c r="CC88" s="171"/>
      <c r="CD88" s="171"/>
      <c r="CE88" s="171"/>
      <c r="CF88" s="171"/>
      <c r="CG88" s="171"/>
    </row>
    <row r="89" spans="1:85" x14ac:dyDescent="0.2">
      <c r="A89" s="56"/>
      <c r="B89" s="56"/>
      <c r="C89" s="56"/>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6"/>
      <c r="AL89" s="56"/>
      <c r="AM89" s="56"/>
      <c r="AN89" s="56"/>
      <c r="AO89" s="56"/>
      <c r="AP89" s="56"/>
      <c r="AQ89" s="56"/>
      <c r="AR89" s="56"/>
      <c r="AS89" s="56"/>
      <c r="AT89" s="56"/>
      <c r="AU89" s="56"/>
      <c r="AV89" s="56"/>
      <c r="AW89" s="56"/>
      <c r="AX89" s="56"/>
      <c r="AY89" s="56"/>
      <c r="AZ89" s="56"/>
      <c r="BA89" s="56"/>
      <c r="BB89" s="56"/>
      <c r="BC89" s="234"/>
      <c r="BD89" s="234"/>
      <c r="BE89" s="235"/>
      <c r="BF89" s="236"/>
      <c r="BG89" s="80"/>
      <c r="BH89" s="171"/>
      <c r="BI89" s="171"/>
      <c r="BJ89" s="171"/>
      <c r="BK89" s="171"/>
      <c r="BL89" s="371"/>
      <c r="BM89" s="371"/>
      <c r="BN89" s="171"/>
      <c r="BO89" s="171"/>
      <c r="BP89" s="171"/>
      <c r="BQ89" s="171"/>
      <c r="BR89" s="171"/>
      <c r="BS89" s="171"/>
      <c r="BT89" s="171"/>
      <c r="BU89" s="171"/>
      <c r="BV89" s="171"/>
      <c r="BW89" s="171"/>
      <c r="BX89" s="171"/>
      <c r="BY89" s="171"/>
      <c r="BZ89" s="171"/>
      <c r="CA89" s="171"/>
      <c r="CB89" s="171"/>
      <c r="CC89" s="171"/>
      <c r="CD89" s="171"/>
      <c r="CE89" s="171"/>
      <c r="CF89" s="171"/>
      <c r="CG89" s="171"/>
    </row>
    <row r="90" spans="1:85" x14ac:dyDescent="0.2">
      <c r="A90" s="56"/>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6"/>
      <c r="AL90" s="56"/>
      <c r="AM90" s="56"/>
      <c r="AN90" s="56"/>
      <c r="AO90" s="56"/>
      <c r="AP90" s="56"/>
      <c r="AQ90" s="56"/>
      <c r="AR90" s="56"/>
      <c r="AS90" s="56"/>
      <c r="AT90" s="56"/>
      <c r="AU90" s="56"/>
      <c r="AV90" s="56"/>
      <c r="AW90" s="56"/>
      <c r="AX90" s="56"/>
      <c r="AY90" s="56"/>
      <c r="AZ90" s="56"/>
      <c r="BA90" s="56"/>
      <c r="BB90" s="56"/>
      <c r="BC90" s="234"/>
      <c r="BD90" s="234"/>
      <c r="BE90" s="235"/>
      <c r="BF90" s="236"/>
      <c r="BG90" s="80"/>
      <c r="BH90" s="171"/>
      <c r="BI90" s="171"/>
      <c r="BJ90" s="171"/>
      <c r="BK90" s="171"/>
      <c r="BL90" s="371"/>
      <c r="BM90" s="371"/>
      <c r="BN90" s="171"/>
      <c r="BO90" s="171"/>
      <c r="BP90" s="171"/>
      <c r="BQ90" s="171"/>
      <c r="BR90" s="171"/>
      <c r="BS90" s="171"/>
      <c r="BT90" s="171"/>
      <c r="BU90" s="171"/>
      <c r="BV90" s="171"/>
      <c r="BW90" s="171"/>
      <c r="BX90" s="171"/>
      <c r="BY90" s="171"/>
      <c r="BZ90" s="171"/>
      <c r="CA90" s="171"/>
      <c r="CB90" s="171"/>
      <c r="CC90" s="171"/>
      <c r="CD90" s="171"/>
      <c r="CE90" s="171"/>
      <c r="CF90" s="171"/>
      <c r="CG90" s="171"/>
    </row>
    <row r="91" spans="1:85" x14ac:dyDescent="0.2">
      <c r="A91" s="56"/>
      <c r="B91" s="56"/>
      <c r="C91" s="56"/>
      <c r="D91" s="56"/>
      <c r="E91" s="56"/>
      <c r="F91" s="56"/>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c r="AI91" s="56"/>
      <c r="AJ91" s="56"/>
      <c r="AK91" s="56"/>
      <c r="AL91" s="56"/>
      <c r="AM91" s="56"/>
      <c r="AN91" s="56"/>
      <c r="AO91" s="56"/>
      <c r="AP91" s="56"/>
      <c r="AQ91" s="56"/>
      <c r="AR91" s="56"/>
      <c r="AS91" s="56"/>
      <c r="AT91" s="56"/>
      <c r="AU91" s="56"/>
      <c r="AV91" s="56"/>
      <c r="AW91" s="56"/>
      <c r="AX91" s="56"/>
      <c r="AY91" s="56"/>
      <c r="AZ91" s="56"/>
      <c r="BA91" s="56"/>
      <c r="BB91" s="56"/>
      <c r="BC91" s="234"/>
      <c r="BD91" s="234"/>
      <c r="BE91" s="235"/>
      <c r="BF91" s="236"/>
      <c r="BG91" s="80"/>
      <c r="BH91" s="171"/>
      <c r="BI91" s="171"/>
      <c r="BJ91" s="171"/>
      <c r="BK91" s="171"/>
      <c r="BL91" s="371"/>
      <c r="BM91" s="371"/>
      <c r="BN91" s="171"/>
      <c r="BO91" s="171"/>
      <c r="BP91" s="171"/>
      <c r="BQ91" s="171"/>
      <c r="BR91" s="171"/>
      <c r="BS91" s="171"/>
      <c r="BT91" s="171"/>
      <c r="BU91" s="171"/>
      <c r="BV91" s="171"/>
      <c r="BW91" s="171"/>
      <c r="BX91" s="171"/>
      <c r="BY91" s="171"/>
      <c r="BZ91" s="171"/>
      <c r="CA91" s="171"/>
      <c r="CB91" s="171"/>
      <c r="CC91" s="171"/>
      <c r="CD91" s="171"/>
      <c r="CE91" s="171"/>
      <c r="CF91" s="171"/>
      <c r="CG91" s="171"/>
    </row>
    <row r="92" spans="1:85" x14ac:dyDescent="0.2">
      <c r="A92" s="56"/>
      <c r="B92" s="56"/>
      <c r="C92" s="56"/>
      <c r="D92" s="56"/>
      <c r="E92" s="56"/>
      <c r="F92" s="56"/>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c r="AX92" s="56"/>
      <c r="AY92" s="56"/>
      <c r="AZ92" s="56"/>
      <c r="BA92" s="56"/>
      <c r="BB92" s="56"/>
      <c r="BC92" s="234"/>
      <c r="BD92" s="234"/>
      <c r="BE92" s="235"/>
      <c r="BF92" s="236"/>
      <c r="BG92" s="80"/>
      <c r="BH92" s="171"/>
      <c r="BI92" s="171"/>
      <c r="BJ92" s="171"/>
      <c r="BK92" s="171"/>
      <c r="BL92" s="371"/>
      <c r="BM92" s="371"/>
      <c r="BN92" s="171"/>
      <c r="BO92" s="171"/>
      <c r="BP92" s="171"/>
      <c r="BQ92" s="171"/>
      <c r="BR92" s="171"/>
      <c r="BS92" s="171"/>
      <c r="BT92" s="171"/>
      <c r="BU92" s="171"/>
      <c r="BV92" s="171"/>
      <c r="BW92" s="171"/>
      <c r="BX92" s="171"/>
      <c r="BY92" s="171"/>
      <c r="BZ92" s="171"/>
      <c r="CA92" s="171"/>
      <c r="CB92" s="171"/>
      <c r="CC92" s="171"/>
      <c r="CD92" s="171"/>
      <c r="CE92" s="171"/>
      <c r="CF92" s="171"/>
      <c r="CG92" s="171"/>
    </row>
    <row r="93" spans="1:85" x14ac:dyDescent="0.2">
      <c r="A93" s="56"/>
      <c r="B93" s="56"/>
      <c r="C93" s="56"/>
      <c r="D93" s="56"/>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6"/>
      <c r="AQ93" s="56"/>
      <c r="AR93" s="56"/>
      <c r="AS93" s="56"/>
      <c r="AT93" s="56"/>
      <c r="AU93" s="56"/>
      <c r="AV93" s="56"/>
      <c r="AW93" s="56"/>
      <c r="AX93" s="56"/>
      <c r="AY93" s="56"/>
      <c r="AZ93" s="56"/>
      <c r="BA93" s="56"/>
      <c r="BB93" s="56"/>
      <c r="BC93" s="234"/>
      <c r="BD93" s="234"/>
      <c r="BE93" s="235"/>
      <c r="BF93" s="236"/>
      <c r="BG93" s="80"/>
      <c r="BH93" s="171"/>
      <c r="BI93" s="171"/>
      <c r="BJ93" s="171"/>
      <c r="BK93" s="171"/>
      <c r="BL93" s="371"/>
      <c r="BM93" s="371"/>
      <c r="BN93" s="171"/>
      <c r="BO93" s="171"/>
      <c r="BP93" s="171"/>
      <c r="BQ93" s="171"/>
      <c r="BR93" s="171"/>
      <c r="BS93" s="171"/>
      <c r="BT93" s="171"/>
      <c r="BU93" s="171"/>
      <c r="BV93" s="171"/>
      <c r="BW93" s="171"/>
      <c r="BX93" s="171"/>
      <c r="BY93" s="171"/>
      <c r="BZ93" s="171"/>
      <c r="CA93" s="171"/>
      <c r="CB93" s="171"/>
      <c r="CC93" s="171"/>
      <c r="CD93" s="171"/>
      <c r="CE93" s="171"/>
      <c r="CF93" s="171"/>
      <c r="CG93" s="171"/>
    </row>
    <row r="94" spans="1:85" x14ac:dyDescent="0.2">
      <c r="A94" s="56"/>
      <c r="B94" s="56"/>
      <c r="C94" s="56"/>
      <c r="D94" s="56"/>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6"/>
      <c r="AQ94" s="56"/>
      <c r="AR94" s="56"/>
      <c r="AS94" s="56"/>
      <c r="AT94" s="56"/>
      <c r="AU94" s="56"/>
      <c r="AV94" s="56"/>
      <c r="AW94" s="56"/>
      <c r="AX94" s="56"/>
      <c r="AY94" s="56"/>
      <c r="AZ94" s="56"/>
      <c r="BA94" s="56"/>
      <c r="BB94" s="56"/>
      <c r="BC94" s="234"/>
      <c r="BD94" s="234"/>
      <c r="BE94" s="235"/>
      <c r="BF94" s="236"/>
      <c r="BG94" s="80"/>
      <c r="BH94" s="171"/>
      <c r="BI94" s="171"/>
      <c r="BJ94" s="171"/>
      <c r="BK94" s="171"/>
      <c r="BL94" s="371"/>
      <c r="BM94" s="371"/>
      <c r="BN94" s="171"/>
      <c r="BO94" s="171"/>
      <c r="BP94" s="171"/>
      <c r="BQ94" s="171"/>
      <c r="BR94" s="171"/>
      <c r="BS94" s="171"/>
      <c r="BT94" s="171"/>
      <c r="BU94" s="171"/>
      <c r="BV94" s="171"/>
      <c r="BW94" s="171"/>
      <c r="BX94" s="171"/>
      <c r="BY94" s="171"/>
      <c r="BZ94" s="171"/>
      <c r="CA94" s="171"/>
      <c r="CB94" s="171"/>
      <c r="CC94" s="171"/>
      <c r="CD94" s="171"/>
      <c r="CE94" s="171"/>
      <c r="CF94" s="171"/>
      <c r="CG94" s="171"/>
    </row>
    <row r="95" spans="1:85" x14ac:dyDescent="0.2">
      <c r="A95" s="56"/>
      <c r="B95" s="56"/>
      <c r="C95" s="56"/>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c r="AI95" s="56"/>
      <c r="AJ95" s="56"/>
      <c r="AK95" s="56"/>
      <c r="AL95" s="56"/>
      <c r="AM95" s="56"/>
      <c r="AN95" s="56"/>
      <c r="AO95" s="56"/>
      <c r="AP95" s="56"/>
      <c r="AQ95" s="56"/>
      <c r="AR95" s="56"/>
      <c r="AS95" s="56"/>
      <c r="AT95" s="56"/>
      <c r="AU95" s="56"/>
      <c r="AV95" s="56"/>
      <c r="AW95" s="56"/>
      <c r="AX95" s="56"/>
      <c r="AY95" s="56"/>
      <c r="AZ95" s="56"/>
      <c r="BA95" s="56"/>
      <c r="BB95" s="56"/>
      <c r="BC95" s="234"/>
      <c r="BD95" s="234"/>
      <c r="BE95" s="235"/>
      <c r="BF95" s="236"/>
      <c r="BG95" s="80"/>
      <c r="BH95" s="171"/>
      <c r="BI95" s="171"/>
      <c r="BJ95" s="171"/>
      <c r="BK95" s="171"/>
      <c r="BL95" s="371"/>
      <c r="BM95" s="371"/>
      <c r="BN95" s="171"/>
      <c r="BO95" s="171"/>
      <c r="BP95" s="171"/>
      <c r="BQ95" s="171"/>
      <c r="BR95" s="171"/>
      <c r="BS95" s="171"/>
      <c r="BT95" s="171"/>
      <c r="BU95" s="171"/>
      <c r="BV95" s="171"/>
      <c r="BW95" s="171"/>
      <c r="BX95" s="171"/>
      <c r="BY95" s="171"/>
      <c r="BZ95" s="171"/>
      <c r="CA95" s="171"/>
      <c r="CB95" s="171"/>
      <c r="CC95" s="171"/>
      <c r="CD95" s="171"/>
      <c r="CE95" s="171"/>
      <c r="CF95" s="171"/>
      <c r="CG95" s="171"/>
    </row>
    <row r="96" spans="1:85" x14ac:dyDescent="0.2">
      <c r="A96" s="56"/>
      <c r="B96" s="56"/>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c r="BA96" s="56"/>
      <c r="BB96" s="56"/>
      <c r="BC96" s="234"/>
      <c r="BD96" s="234"/>
      <c r="BE96" s="235"/>
      <c r="BF96" s="236"/>
      <c r="BG96" s="80"/>
      <c r="BH96" s="171"/>
      <c r="BI96" s="171"/>
      <c r="BJ96" s="171"/>
      <c r="BK96" s="171"/>
      <c r="BL96" s="371"/>
      <c r="BM96" s="371"/>
      <c r="BN96" s="171"/>
      <c r="BO96" s="171"/>
      <c r="BP96" s="171"/>
      <c r="BQ96" s="171"/>
      <c r="BR96" s="171"/>
      <c r="BS96" s="171"/>
      <c r="BT96" s="171"/>
      <c r="BU96" s="171"/>
      <c r="BV96" s="171"/>
      <c r="BW96" s="171"/>
      <c r="BX96" s="171"/>
      <c r="BY96" s="171"/>
      <c r="BZ96" s="171"/>
      <c r="CA96" s="171"/>
      <c r="CB96" s="171"/>
      <c r="CC96" s="171"/>
      <c r="CD96" s="171"/>
      <c r="CE96" s="171"/>
      <c r="CF96" s="171"/>
      <c r="CG96" s="171"/>
    </row>
    <row r="97" spans="1:85" x14ac:dyDescent="0.2">
      <c r="A97" s="56"/>
      <c r="B97" s="56"/>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56"/>
      <c r="AS97" s="56"/>
      <c r="AT97" s="56"/>
      <c r="AU97" s="56"/>
      <c r="AV97" s="56"/>
      <c r="AW97" s="56"/>
      <c r="AX97" s="56"/>
      <c r="AY97" s="56"/>
      <c r="AZ97" s="56"/>
      <c r="BA97" s="56"/>
      <c r="BB97" s="56"/>
      <c r="BC97" s="234"/>
      <c r="BD97" s="234"/>
      <c r="BE97" s="235"/>
      <c r="BF97" s="236"/>
      <c r="BG97" s="80"/>
      <c r="BH97" s="171"/>
      <c r="BI97" s="171"/>
      <c r="BJ97" s="171"/>
      <c r="BK97" s="171"/>
      <c r="BL97" s="371"/>
      <c r="BM97" s="371"/>
      <c r="BN97" s="171"/>
      <c r="BO97" s="171"/>
      <c r="BP97" s="171"/>
      <c r="BQ97" s="171"/>
      <c r="BR97" s="171"/>
      <c r="BS97" s="171"/>
      <c r="BT97" s="171"/>
      <c r="BU97" s="171"/>
      <c r="BV97" s="171"/>
      <c r="BW97" s="171"/>
      <c r="BX97" s="171"/>
      <c r="BY97" s="171"/>
      <c r="BZ97" s="171"/>
      <c r="CA97" s="171"/>
      <c r="CB97" s="171"/>
      <c r="CC97" s="171"/>
      <c r="CD97" s="171"/>
      <c r="CE97" s="171"/>
      <c r="CF97" s="171"/>
      <c r="CG97" s="171"/>
    </row>
    <row r="98" spans="1:85" x14ac:dyDescent="0.2">
      <c r="A98" s="56"/>
      <c r="B98" s="56"/>
      <c r="C98" s="56"/>
      <c r="D98" s="56"/>
      <c r="E98" s="56"/>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c r="AK98" s="56"/>
      <c r="AL98" s="56"/>
      <c r="AM98" s="56"/>
      <c r="AN98" s="56"/>
      <c r="AO98" s="56"/>
      <c r="AP98" s="56"/>
      <c r="AQ98" s="56"/>
      <c r="AR98" s="56"/>
      <c r="AS98" s="56"/>
      <c r="AT98" s="56"/>
      <c r="AU98" s="56"/>
      <c r="AV98" s="56"/>
      <c r="AW98" s="56"/>
      <c r="AX98" s="56"/>
      <c r="AY98" s="56"/>
      <c r="AZ98" s="56"/>
      <c r="BA98" s="56"/>
      <c r="BB98" s="56"/>
      <c r="BC98" s="234"/>
      <c r="BD98" s="234"/>
      <c r="BE98" s="235"/>
      <c r="BF98" s="236"/>
      <c r="BG98" s="80"/>
      <c r="BH98" s="171"/>
      <c r="BI98" s="171"/>
      <c r="BJ98" s="171"/>
      <c r="BK98" s="171"/>
      <c r="BL98" s="371"/>
      <c r="BM98" s="371"/>
      <c r="BN98" s="171"/>
      <c r="BO98" s="171"/>
      <c r="BP98" s="171"/>
      <c r="BQ98" s="171"/>
      <c r="BR98" s="171"/>
      <c r="BS98" s="171"/>
      <c r="BT98" s="171"/>
      <c r="BU98" s="171"/>
      <c r="BV98" s="171"/>
      <c r="BW98" s="171"/>
      <c r="BX98" s="171"/>
      <c r="BY98" s="171"/>
      <c r="BZ98" s="171"/>
      <c r="CA98" s="171"/>
      <c r="CB98" s="171"/>
      <c r="CC98" s="171"/>
      <c r="CD98" s="171"/>
      <c r="CE98" s="171"/>
      <c r="CF98" s="171"/>
      <c r="CG98" s="171"/>
    </row>
    <row r="99" spans="1:85" x14ac:dyDescent="0.2">
      <c r="A99" s="56"/>
      <c r="B99" s="56"/>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56"/>
      <c r="AL99" s="56"/>
      <c r="AM99" s="56"/>
      <c r="AN99" s="56"/>
      <c r="AO99" s="56"/>
      <c r="AP99" s="56"/>
      <c r="AQ99" s="56"/>
      <c r="AR99" s="56"/>
      <c r="AS99" s="56"/>
      <c r="AT99" s="56"/>
      <c r="AU99" s="56"/>
      <c r="AV99" s="56"/>
      <c r="AW99" s="56"/>
      <c r="AX99" s="56"/>
      <c r="AY99" s="56"/>
      <c r="AZ99" s="56"/>
      <c r="BA99" s="56"/>
      <c r="BB99" s="56"/>
      <c r="BC99" s="234"/>
      <c r="BD99" s="234"/>
      <c r="BE99" s="235"/>
      <c r="BF99" s="236"/>
      <c r="BG99" s="80"/>
      <c r="BH99" s="171"/>
      <c r="BI99" s="171"/>
      <c r="BJ99" s="171"/>
      <c r="BK99" s="171"/>
      <c r="BL99" s="371"/>
      <c r="BM99" s="371"/>
      <c r="BN99" s="171"/>
      <c r="BO99" s="171"/>
      <c r="BP99" s="171"/>
      <c r="BQ99" s="171"/>
      <c r="BR99" s="171"/>
      <c r="BS99" s="171"/>
      <c r="BT99" s="171"/>
      <c r="BU99" s="171"/>
      <c r="BV99" s="171"/>
      <c r="BW99" s="171"/>
      <c r="BX99" s="171"/>
      <c r="BY99" s="171"/>
      <c r="BZ99" s="171"/>
      <c r="CA99" s="171"/>
      <c r="CB99" s="171"/>
      <c r="CC99" s="171"/>
      <c r="CD99" s="171"/>
      <c r="CE99" s="171"/>
      <c r="CF99" s="171"/>
      <c r="CG99" s="171"/>
    </row>
    <row r="100" spans="1:85" x14ac:dyDescent="0.2">
      <c r="A100" s="56"/>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56"/>
      <c r="AS100" s="56"/>
      <c r="AT100" s="56"/>
      <c r="AU100" s="56"/>
      <c r="AV100" s="56"/>
      <c r="AW100" s="56"/>
      <c r="AX100" s="56"/>
      <c r="AY100" s="56"/>
      <c r="AZ100" s="56"/>
      <c r="BA100" s="56"/>
      <c r="BB100" s="56"/>
      <c r="BC100" s="234"/>
      <c r="BD100" s="234"/>
      <c r="BE100" s="235"/>
      <c r="BF100" s="236"/>
      <c r="BG100" s="80"/>
      <c r="BH100" s="171"/>
      <c r="BI100" s="171"/>
      <c r="BJ100" s="171"/>
      <c r="BK100" s="171"/>
      <c r="BL100" s="371"/>
      <c r="BM100" s="371"/>
      <c r="BN100" s="171"/>
      <c r="BO100" s="171"/>
      <c r="BP100" s="171"/>
      <c r="BQ100" s="171"/>
      <c r="BR100" s="171"/>
      <c r="BS100" s="171"/>
      <c r="BT100" s="171"/>
      <c r="BU100" s="171"/>
      <c r="BV100" s="171"/>
      <c r="BW100" s="171"/>
      <c r="BX100" s="171"/>
      <c r="BY100" s="171"/>
      <c r="BZ100" s="171"/>
      <c r="CA100" s="171"/>
      <c r="CB100" s="171"/>
      <c r="CC100" s="171"/>
      <c r="CD100" s="171"/>
      <c r="CE100" s="171"/>
      <c r="CF100" s="171"/>
      <c r="CG100" s="171"/>
    </row>
    <row r="101" spans="1:85" x14ac:dyDescent="0.2">
      <c r="A101" s="56"/>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c r="AK101" s="56"/>
      <c r="AL101" s="56"/>
      <c r="AM101" s="56"/>
      <c r="AN101" s="56"/>
      <c r="AO101" s="56"/>
      <c r="AP101" s="56"/>
      <c r="AQ101" s="56"/>
      <c r="AR101" s="56"/>
      <c r="AS101" s="56"/>
      <c r="AT101" s="56"/>
      <c r="AU101" s="56"/>
      <c r="AV101" s="56"/>
      <c r="AW101" s="56"/>
      <c r="AX101" s="56"/>
      <c r="AY101" s="56"/>
      <c r="AZ101" s="56"/>
      <c r="BA101" s="56"/>
      <c r="BB101" s="56"/>
      <c r="BC101" s="234"/>
      <c r="BD101" s="234"/>
      <c r="BE101" s="235"/>
      <c r="BF101" s="236"/>
      <c r="BG101" s="80"/>
      <c r="BH101" s="171"/>
      <c r="BI101" s="171"/>
      <c r="BJ101" s="171"/>
      <c r="BK101" s="171"/>
      <c r="BL101" s="371"/>
      <c r="BM101" s="371"/>
      <c r="BN101" s="171"/>
      <c r="BO101" s="171"/>
      <c r="BP101" s="171"/>
      <c r="BQ101" s="171"/>
      <c r="BR101" s="171"/>
      <c r="BS101" s="171"/>
      <c r="BT101" s="171"/>
      <c r="BU101" s="171"/>
      <c r="BV101" s="171"/>
      <c r="BW101" s="171"/>
      <c r="BX101" s="171"/>
      <c r="BY101" s="171"/>
      <c r="BZ101" s="171"/>
      <c r="CA101" s="171"/>
      <c r="CB101" s="171"/>
      <c r="CC101" s="171"/>
      <c r="CD101" s="171"/>
      <c r="CE101" s="171"/>
      <c r="CF101" s="171"/>
      <c r="CG101" s="171"/>
    </row>
    <row r="102" spans="1:85" x14ac:dyDescent="0.2">
      <c r="A102" s="56"/>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c r="AK102" s="56"/>
      <c r="AL102" s="56"/>
      <c r="AM102" s="56"/>
      <c r="AN102" s="56"/>
      <c r="AO102" s="56"/>
      <c r="AP102" s="56"/>
      <c r="AQ102" s="56"/>
      <c r="AR102" s="56"/>
      <c r="AS102" s="56"/>
      <c r="AT102" s="56"/>
      <c r="AU102" s="56"/>
      <c r="AV102" s="56"/>
      <c r="AW102" s="56"/>
      <c r="AX102" s="56"/>
      <c r="AY102" s="56"/>
      <c r="AZ102" s="56"/>
      <c r="BA102" s="56"/>
      <c r="BB102" s="56"/>
      <c r="BC102" s="234"/>
      <c r="BD102" s="234"/>
      <c r="BE102" s="235"/>
      <c r="BF102" s="236"/>
      <c r="BG102" s="80"/>
      <c r="BH102" s="171"/>
      <c r="BI102" s="171"/>
      <c r="BJ102" s="171"/>
      <c r="BK102" s="171"/>
      <c r="BL102" s="371"/>
      <c r="BM102" s="371"/>
      <c r="BN102" s="171"/>
      <c r="BO102" s="171"/>
      <c r="BP102" s="171"/>
      <c r="BQ102" s="171"/>
      <c r="BR102" s="171"/>
      <c r="BS102" s="171"/>
      <c r="BT102" s="171"/>
      <c r="BU102" s="171"/>
      <c r="BV102" s="171"/>
      <c r="BW102" s="171"/>
      <c r="BX102" s="171"/>
      <c r="BY102" s="171"/>
      <c r="BZ102" s="171"/>
      <c r="CA102" s="171"/>
      <c r="CB102" s="171"/>
      <c r="CC102" s="171"/>
      <c r="CD102" s="171"/>
      <c r="CE102" s="171"/>
      <c r="CF102" s="171"/>
      <c r="CG102" s="171"/>
    </row>
    <row r="103" spans="1:85" x14ac:dyDescent="0.2">
      <c r="A103" s="56"/>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c r="AK103" s="56"/>
      <c r="AL103" s="56"/>
      <c r="AM103" s="56"/>
      <c r="AN103" s="56"/>
      <c r="AO103" s="56"/>
      <c r="AP103" s="56"/>
      <c r="AQ103" s="56"/>
      <c r="AR103" s="56"/>
      <c r="AS103" s="56"/>
      <c r="AT103" s="56"/>
      <c r="AU103" s="56"/>
      <c r="AV103" s="56"/>
      <c r="AW103" s="56"/>
      <c r="AX103" s="56"/>
      <c r="AY103" s="56"/>
      <c r="AZ103" s="56"/>
      <c r="BA103" s="56"/>
      <c r="BB103" s="56"/>
      <c r="BC103" s="234"/>
      <c r="BD103" s="234"/>
      <c r="BE103" s="235"/>
      <c r="BF103" s="236"/>
      <c r="BG103" s="80"/>
      <c r="BH103" s="171"/>
      <c r="BI103" s="171"/>
      <c r="BJ103" s="171"/>
      <c r="BK103" s="171"/>
      <c r="BL103" s="371"/>
      <c r="BM103" s="371"/>
      <c r="BN103" s="171"/>
      <c r="BO103" s="171"/>
      <c r="BP103" s="171"/>
      <c r="BQ103" s="171"/>
      <c r="BR103" s="171"/>
      <c r="BS103" s="171"/>
      <c r="BT103" s="171"/>
      <c r="BU103" s="171"/>
      <c r="BV103" s="171"/>
      <c r="BW103" s="171"/>
      <c r="BX103" s="171"/>
      <c r="BY103" s="171"/>
      <c r="BZ103" s="171"/>
      <c r="CA103" s="171"/>
      <c r="CB103" s="171"/>
      <c r="CC103" s="171"/>
      <c r="CD103" s="171"/>
      <c r="CE103" s="171"/>
      <c r="CF103" s="171"/>
      <c r="CG103" s="171"/>
    </row>
    <row r="104" spans="1:85" x14ac:dyDescent="0.2">
      <c r="A104" s="56"/>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c r="AK104" s="56"/>
      <c r="AL104" s="56"/>
      <c r="AM104" s="56"/>
      <c r="AN104" s="56"/>
      <c r="AO104" s="56"/>
      <c r="AP104" s="56"/>
      <c r="AQ104" s="56"/>
      <c r="AR104" s="56"/>
      <c r="AS104" s="56"/>
      <c r="AT104" s="56"/>
      <c r="AU104" s="56"/>
      <c r="AV104" s="56"/>
      <c r="AW104" s="56"/>
      <c r="AX104" s="56"/>
      <c r="AY104" s="56"/>
      <c r="AZ104" s="56"/>
      <c r="BA104" s="56"/>
      <c r="BB104" s="56"/>
      <c r="BC104" s="234"/>
      <c r="BD104" s="234"/>
      <c r="BE104" s="235"/>
      <c r="BF104" s="236"/>
      <c r="BG104" s="80"/>
      <c r="BH104" s="171"/>
      <c r="BI104" s="171"/>
      <c r="BJ104" s="171"/>
      <c r="BK104" s="171"/>
      <c r="BL104" s="371"/>
      <c r="BM104" s="371"/>
      <c r="BN104" s="171"/>
      <c r="BO104" s="171"/>
      <c r="BP104" s="171"/>
      <c r="BQ104" s="171"/>
      <c r="BR104" s="171"/>
      <c r="BS104" s="171"/>
      <c r="BT104" s="171"/>
      <c r="BU104" s="171"/>
      <c r="BV104" s="171"/>
      <c r="BW104" s="171"/>
      <c r="BX104" s="171"/>
      <c r="BY104" s="171"/>
      <c r="BZ104" s="171"/>
      <c r="CA104" s="171"/>
      <c r="CB104" s="171"/>
      <c r="CC104" s="171"/>
      <c r="CD104" s="171"/>
      <c r="CE104" s="171"/>
      <c r="CF104" s="171"/>
      <c r="CG104" s="171"/>
    </row>
    <row r="105" spans="1:85" x14ac:dyDescent="0.2">
      <c r="A105" s="56"/>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c r="AK105" s="56"/>
      <c r="AL105" s="56"/>
      <c r="AM105" s="56"/>
      <c r="AN105" s="56"/>
      <c r="AO105" s="56"/>
      <c r="AP105" s="56"/>
      <c r="AQ105" s="56"/>
      <c r="AR105" s="56"/>
      <c r="AS105" s="56"/>
      <c r="AT105" s="56"/>
      <c r="AU105" s="56"/>
      <c r="AV105" s="56"/>
      <c r="AW105" s="56"/>
      <c r="AX105" s="56"/>
      <c r="AY105" s="56"/>
      <c r="AZ105" s="56"/>
      <c r="BA105" s="56"/>
      <c r="BB105" s="56"/>
      <c r="BC105" s="234"/>
      <c r="BD105" s="234"/>
      <c r="BE105" s="235"/>
      <c r="BF105" s="236"/>
      <c r="BG105" s="80"/>
      <c r="BH105" s="171"/>
      <c r="BI105" s="171"/>
      <c r="BJ105" s="171"/>
      <c r="BK105" s="171"/>
      <c r="BL105" s="371"/>
      <c r="BM105" s="371"/>
      <c r="BN105" s="171"/>
      <c r="BO105" s="171"/>
      <c r="BP105" s="171"/>
      <c r="BQ105" s="171"/>
      <c r="BR105" s="171"/>
      <c r="BS105" s="171"/>
      <c r="BT105" s="171"/>
      <c r="BU105" s="171"/>
      <c r="BV105" s="171"/>
      <c r="BW105" s="171"/>
      <c r="BX105" s="171"/>
      <c r="BY105" s="171"/>
      <c r="BZ105" s="171"/>
      <c r="CA105" s="171"/>
      <c r="CB105" s="171"/>
      <c r="CC105" s="171"/>
      <c r="CD105" s="171"/>
      <c r="CE105" s="171"/>
      <c r="CF105" s="171"/>
      <c r="CG105" s="171"/>
    </row>
    <row r="106" spans="1:85" x14ac:dyDescent="0.2">
      <c r="A106" s="56"/>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c r="AI106" s="56"/>
      <c r="AJ106" s="56"/>
      <c r="AK106" s="56"/>
      <c r="AL106" s="56"/>
      <c r="AM106" s="56"/>
      <c r="AN106" s="56"/>
      <c r="AO106" s="56"/>
      <c r="AP106" s="56"/>
      <c r="AQ106" s="56"/>
      <c r="AR106" s="56"/>
      <c r="AS106" s="56"/>
      <c r="AT106" s="56"/>
      <c r="AU106" s="56"/>
      <c r="AV106" s="56"/>
      <c r="AW106" s="56"/>
      <c r="AX106" s="56"/>
      <c r="AY106" s="56"/>
      <c r="AZ106" s="56"/>
      <c r="BA106" s="56"/>
      <c r="BB106" s="56"/>
      <c r="BC106" s="234"/>
      <c r="BD106" s="234"/>
      <c r="BE106" s="235"/>
      <c r="BF106" s="236"/>
      <c r="BG106" s="80"/>
      <c r="BH106" s="171"/>
      <c r="BI106" s="171"/>
      <c r="BJ106" s="171"/>
      <c r="BK106" s="171"/>
      <c r="BL106" s="371"/>
      <c r="BM106" s="371"/>
      <c r="BN106" s="171"/>
      <c r="BO106" s="171"/>
      <c r="BP106" s="171"/>
      <c r="BQ106" s="171"/>
      <c r="BR106" s="171"/>
      <c r="BS106" s="171"/>
      <c r="BT106" s="171"/>
      <c r="BU106" s="171"/>
      <c r="BV106" s="171"/>
      <c r="BW106" s="171"/>
      <c r="BX106" s="171"/>
      <c r="BY106" s="171"/>
      <c r="BZ106" s="171"/>
      <c r="CA106" s="171"/>
      <c r="CB106" s="171"/>
      <c r="CC106" s="171"/>
      <c r="CD106" s="171"/>
      <c r="CE106" s="171"/>
      <c r="CF106" s="171"/>
      <c r="CG106" s="171"/>
    </row>
    <row r="107" spans="1:85" x14ac:dyDescent="0.2">
      <c r="A107" s="56"/>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c r="AI107" s="56"/>
      <c r="AJ107" s="56"/>
      <c r="AK107" s="56"/>
      <c r="AL107" s="56"/>
      <c r="AM107" s="56"/>
      <c r="AN107" s="56"/>
      <c r="AO107" s="56"/>
      <c r="AP107" s="56"/>
      <c r="AQ107" s="56"/>
      <c r="AR107" s="56"/>
      <c r="AS107" s="56"/>
      <c r="AT107" s="56"/>
      <c r="AU107" s="56"/>
      <c r="AV107" s="56"/>
      <c r="AW107" s="56"/>
      <c r="AX107" s="56"/>
      <c r="AY107" s="56"/>
      <c r="AZ107" s="56"/>
      <c r="BA107" s="56"/>
      <c r="BB107" s="56"/>
      <c r="BC107" s="234"/>
      <c r="BD107" s="234"/>
      <c r="BE107" s="235"/>
      <c r="BF107" s="236"/>
      <c r="BG107" s="80"/>
      <c r="BH107" s="171"/>
      <c r="BI107" s="171"/>
      <c r="BJ107" s="171"/>
      <c r="BK107" s="171"/>
      <c r="BL107" s="371"/>
      <c r="BM107" s="371"/>
      <c r="BN107" s="171"/>
      <c r="BO107" s="171"/>
      <c r="BP107" s="171"/>
      <c r="BQ107" s="171"/>
      <c r="BR107" s="171"/>
      <c r="BS107" s="171"/>
      <c r="BT107" s="171"/>
      <c r="BU107" s="171"/>
      <c r="BV107" s="171"/>
      <c r="BW107" s="171"/>
      <c r="BX107" s="171"/>
      <c r="BY107" s="171"/>
      <c r="BZ107" s="171"/>
      <c r="CA107" s="171"/>
      <c r="CB107" s="171"/>
      <c r="CC107" s="171"/>
      <c r="CD107" s="171"/>
      <c r="CE107" s="171"/>
      <c r="CF107" s="171"/>
      <c r="CG107" s="171"/>
    </row>
    <row r="108" spans="1:85" x14ac:dyDescent="0.2">
      <c r="A108" s="56"/>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c r="AK108" s="56"/>
      <c r="AL108" s="56"/>
      <c r="AM108" s="56"/>
      <c r="AN108" s="56"/>
      <c r="AO108" s="56"/>
      <c r="AP108" s="56"/>
      <c r="AQ108" s="56"/>
      <c r="AR108" s="56"/>
      <c r="AS108" s="56"/>
      <c r="AT108" s="56"/>
      <c r="AU108" s="56"/>
      <c r="AV108" s="56"/>
      <c r="AW108" s="56"/>
      <c r="AX108" s="56"/>
      <c r="AY108" s="56"/>
      <c r="AZ108" s="56"/>
      <c r="BA108" s="56"/>
      <c r="BB108" s="56"/>
      <c r="BC108" s="234"/>
      <c r="BD108" s="234"/>
      <c r="BE108" s="235"/>
      <c r="BF108" s="236"/>
      <c r="BG108" s="80"/>
      <c r="BH108" s="171"/>
      <c r="BI108" s="171"/>
      <c r="BJ108" s="171"/>
      <c r="BK108" s="171"/>
      <c r="BL108" s="371"/>
      <c r="BM108" s="371"/>
      <c r="BN108" s="171"/>
      <c r="BO108" s="171"/>
      <c r="BP108" s="171"/>
      <c r="BQ108" s="171"/>
      <c r="BR108" s="171"/>
      <c r="BS108" s="171"/>
      <c r="BT108" s="171"/>
      <c r="BU108" s="171"/>
      <c r="BV108" s="171"/>
      <c r="BW108" s="171"/>
      <c r="BX108" s="171"/>
      <c r="BY108" s="171"/>
      <c r="BZ108" s="171"/>
      <c r="CA108" s="171"/>
      <c r="CB108" s="171"/>
      <c r="CC108" s="171"/>
      <c r="CD108" s="171"/>
      <c r="CE108" s="171"/>
      <c r="CF108" s="171"/>
      <c r="CG108" s="171"/>
    </row>
    <row r="109" spans="1:85" x14ac:dyDescent="0.2">
      <c r="A109" s="56"/>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6"/>
      <c r="AI109" s="56"/>
      <c r="AJ109" s="56"/>
      <c r="AK109" s="56"/>
      <c r="AL109" s="56"/>
      <c r="AM109" s="56"/>
      <c r="AN109" s="56"/>
      <c r="AO109" s="56"/>
      <c r="AP109" s="56"/>
      <c r="AQ109" s="56"/>
      <c r="AR109" s="56"/>
      <c r="AS109" s="56"/>
      <c r="AT109" s="56"/>
      <c r="AU109" s="56"/>
      <c r="AV109" s="56"/>
      <c r="AW109" s="56"/>
      <c r="AX109" s="56"/>
      <c r="AY109" s="56"/>
      <c r="AZ109" s="56"/>
      <c r="BA109" s="56"/>
      <c r="BB109" s="56"/>
      <c r="BC109" s="234"/>
      <c r="BD109" s="234"/>
      <c r="BE109" s="235"/>
      <c r="BF109" s="236"/>
      <c r="BG109" s="80"/>
      <c r="BH109" s="171"/>
      <c r="BI109" s="171"/>
      <c r="BJ109" s="171"/>
      <c r="BK109" s="171"/>
      <c r="BL109" s="371"/>
      <c r="BM109" s="371"/>
      <c r="BN109" s="171"/>
      <c r="BO109" s="171"/>
      <c r="BP109" s="171"/>
      <c r="BQ109" s="171"/>
      <c r="BR109" s="171"/>
      <c r="BS109" s="171"/>
      <c r="BT109" s="171"/>
      <c r="BU109" s="171"/>
      <c r="BV109" s="171"/>
      <c r="BW109" s="171"/>
      <c r="BX109" s="171"/>
      <c r="BY109" s="171"/>
      <c r="BZ109" s="171"/>
      <c r="CA109" s="171"/>
      <c r="CB109" s="171"/>
      <c r="CC109" s="171"/>
      <c r="CD109" s="171"/>
      <c r="CE109" s="171"/>
      <c r="CF109" s="171"/>
      <c r="CG109" s="171"/>
    </row>
    <row r="110" spans="1:85" x14ac:dyDescent="0.2">
      <c r="A110" s="56"/>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6"/>
      <c r="AI110" s="56"/>
      <c r="AJ110" s="56"/>
      <c r="AK110" s="56"/>
      <c r="AL110" s="56"/>
      <c r="AM110" s="56"/>
      <c r="AN110" s="56"/>
      <c r="AO110" s="56"/>
      <c r="AP110" s="56"/>
      <c r="AQ110" s="56"/>
      <c r="AR110" s="56"/>
      <c r="AS110" s="56"/>
      <c r="AT110" s="56"/>
      <c r="AU110" s="56"/>
      <c r="AV110" s="56"/>
      <c r="AW110" s="56"/>
      <c r="AX110" s="56"/>
      <c r="AY110" s="56"/>
      <c r="AZ110" s="56"/>
      <c r="BA110" s="56"/>
      <c r="BB110" s="56"/>
      <c r="BC110" s="234"/>
      <c r="BD110" s="234"/>
      <c r="BE110" s="235"/>
      <c r="BF110" s="236"/>
      <c r="BG110" s="80"/>
      <c r="BH110" s="171"/>
      <c r="BI110" s="171"/>
      <c r="BJ110" s="171"/>
      <c r="BK110" s="171"/>
      <c r="BL110" s="371"/>
      <c r="BM110" s="371"/>
      <c r="BN110" s="171"/>
      <c r="BO110" s="171"/>
      <c r="BP110" s="171"/>
      <c r="BQ110" s="171"/>
      <c r="BR110" s="171"/>
      <c r="BS110" s="171"/>
      <c r="BT110" s="171"/>
      <c r="BU110" s="171"/>
      <c r="BV110" s="171"/>
      <c r="BW110" s="171"/>
      <c r="BX110" s="171"/>
      <c r="BY110" s="171"/>
      <c r="BZ110" s="171"/>
      <c r="CA110" s="171"/>
      <c r="CB110" s="171"/>
      <c r="CC110" s="171"/>
      <c r="CD110" s="171"/>
      <c r="CE110" s="171"/>
      <c r="CF110" s="171"/>
      <c r="CG110" s="171"/>
    </row>
    <row r="111" spans="1:85" x14ac:dyDescent="0.2">
      <c r="A111" s="56"/>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c r="AI111" s="56"/>
      <c r="AJ111" s="56"/>
      <c r="AK111" s="56"/>
      <c r="AL111" s="56"/>
      <c r="AM111" s="56"/>
      <c r="AN111" s="56"/>
      <c r="AO111" s="56"/>
      <c r="AP111" s="56"/>
      <c r="AQ111" s="56"/>
      <c r="AR111" s="56"/>
      <c r="AS111" s="56"/>
      <c r="AT111" s="56"/>
      <c r="AU111" s="56"/>
      <c r="AV111" s="56"/>
      <c r="AW111" s="56"/>
      <c r="AX111" s="56"/>
      <c r="AY111" s="56"/>
      <c r="AZ111" s="56"/>
      <c r="BA111" s="56"/>
      <c r="BB111" s="56"/>
      <c r="BC111" s="234"/>
      <c r="BD111" s="234"/>
      <c r="BE111" s="235"/>
      <c r="BF111" s="236"/>
      <c r="BG111" s="80"/>
      <c r="BH111" s="171"/>
      <c r="BI111" s="171"/>
      <c r="BJ111" s="171"/>
      <c r="BK111" s="171"/>
      <c r="BL111" s="371"/>
      <c r="BM111" s="371"/>
      <c r="BN111" s="171"/>
      <c r="BO111" s="171"/>
      <c r="BP111" s="171"/>
      <c r="BQ111" s="171"/>
      <c r="BR111" s="171"/>
      <c r="BS111" s="171"/>
      <c r="BT111" s="171"/>
      <c r="BU111" s="171"/>
      <c r="BV111" s="171"/>
      <c r="BW111" s="171"/>
      <c r="BX111" s="171"/>
      <c r="BY111" s="171"/>
      <c r="BZ111" s="171"/>
      <c r="CA111" s="171"/>
      <c r="CB111" s="171"/>
      <c r="CC111" s="171"/>
      <c r="CD111" s="171"/>
      <c r="CE111" s="171"/>
      <c r="CF111" s="171"/>
      <c r="CG111" s="171"/>
    </row>
    <row r="112" spans="1:85" x14ac:dyDescent="0.2">
      <c r="A112" s="56"/>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6"/>
      <c r="AI112" s="56"/>
      <c r="AJ112" s="56"/>
      <c r="AK112" s="56"/>
      <c r="AL112" s="56"/>
      <c r="AM112" s="56"/>
      <c r="AN112" s="56"/>
      <c r="AO112" s="56"/>
      <c r="AP112" s="56"/>
      <c r="AQ112" s="56"/>
      <c r="AR112" s="56"/>
      <c r="AS112" s="56"/>
      <c r="AT112" s="56"/>
      <c r="AU112" s="56"/>
      <c r="AV112" s="56"/>
      <c r="AW112" s="56"/>
      <c r="AX112" s="56"/>
      <c r="AY112" s="56"/>
      <c r="AZ112" s="56"/>
      <c r="BA112" s="56"/>
      <c r="BB112" s="56"/>
      <c r="BC112" s="234"/>
      <c r="BD112" s="234"/>
      <c r="BE112" s="235"/>
      <c r="BF112" s="236"/>
      <c r="BG112" s="80"/>
      <c r="BH112" s="171"/>
      <c r="BI112" s="171"/>
      <c r="BJ112" s="171"/>
      <c r="BK112" s="171"/>
      <c r="BL112" s="371"/>
      <c r="BM112" s="371"/>
      <c r="BN112" s="171"/>
      <c r="BO112" s="171"/>
      <c r="BP112" s="171"/>
      <c r="BQ112" s="171"/>
      <c r="BR112" s="171"/>
      <c r="BS112" s="171"/>
      <c r="BT112" s="171"/>
      <c r="BU112" s="171"/>
      <c r="BV112" s="171"/>
      <c r="BW112" s="171"/>
      <c r="BX112" s="171"/>
      <c r="BY112" s="171"/>
      <c r="BZ112" s="171"/>
      <c r="CA112" s="171"/>
      <c r="CB112" s="171"/>
      <c r="CC112" s="171"/>
      <c r="CD112" s="171"/>
      <c r="CE112" s="171"/>
      <c r="CF112" s="171"/>
      <c r="CG112" s="171"/>
    </row>
    <row r="113" spans="1:85" x14ac:dyDescent="0.2">
      <c r="A113" s="56"/>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56"/>
      <c r="AL113" s="56"/>
      <c r="AM113" s="56"/>
      <c r="AN113" s="56"/>
      <c r="AO113" s="56"/>
      <c r="AP113" s="56"/>
      <c r="AQ113" s="56"/>
      <c r="AR113" s="56"/>
      <c r="AS113" s="56"/>
      <c r="AT113" s="56"/>
      <c r="AU113" s="56"/>
      <c r="AV113" s="56"/>
      <c r="AW113" s="56"/>
      <c r="AX113" s="56"/>
      <c r="AY113" s="56"/>
      <c r="AZ113" s="56"/>
      <c r="BA113" s="56"/>
      <c r="BB113" s="56"/>
      <c r="BC113" s="234"/>
      <c r="BD113" s="234"/>
      <c r="BE113" s="235"/>
      <c r="BF113" s="236"/>
      <c r="BG113" s="80"/>
      <c r="BH113" s="171"/>
      <c r="BI113" s="171"/>
      <c r="BJ113" s="171"/>
      <c r="BK113" s="171"/>
      <c r="BL113" s="371"/>
      <c r="BM113" s="371"/>
      <c r="BN113" s="171"/>
      <c r="BO113" s="171"/>
      <c r="BP113" s="171"/>
      <c r="BQ113" s="171"/>
      <c r="BR113" s="171"/>
      <c r="BS113" s="171"/>
      <c r="BT113" s="171"/>
      <c r="BU113" s="171"/>
      <c r="BV113" s="171"/>
      <c r="BW113" s="171"/>
      <c r="BX113" s="171"/>
      <c r="BY113" s="171"/>
      <c r="BZ113" s="171"/>
      <c r="CA113" s="171"/>
      <c r="CB113" s="171"/>
      <c r="CC113" s="171"/>
      <c r="CD113" s="171"/>
      <c r="CE113" s="171"/>
      <c r="CF113" s="171"/>
      <c r="CG113" s="171"/>
    </row>
    <row r="114" spans="1:85" x14ac:dyDescent="0.2">
      <c r="A114" s="56"/>
      <c r="B114" s="56"/>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6"/>
      <c r="AI114" s="56"/>
      <c r="AJ114" s="56"/>
      <c r="AK114" s="56"/>
      <c r="AL114" s="56"/>
      <c r="AM114" s="56"/>
      <c r="AN114" s="56"/>
      <c r="AO114" s="56"/>
      <c r="AP114" s="56"/>
      <c r="AQ114" s="56"/>
      <c r="AR114" s="56"/>
      <c r="AS114" s="56"/>
      <c r="AT114" s="56"/>
      <c r="AU114" s="56"/>
      <c r="AV114" s="56"/>
      <c r="AW114" s="56"/>
      <c r="AX114" s="56"/>
      <c r="AY114" s="56"/>
      <c r="AZ114" s="56"/>
      <c r="BA114" s="56"/>
      <c r="BB114" s="56"/>
      <c r="BC114" s="234"/>
      <c r="BD114" s="234"/>
      <c r="BE114" s="235"/>
      <c r="BF114" s="236"/>
      <c r="BG114" s="80"/>
      <c r="BH114" s="171"/>
      <c r="BI114" s="171"/>
      <c r="BJ114" s="171"/>
      <c r="BK114" s="171"/>
      <c r="BL114" s="371"/>
      <c r="BM114" s="371"/>
      <c r="BN114" s="171"/>
      <c r="BO114" s="171"/>
      <c r="BP114" s="171"/>
      <c r="BQ114" s="171"/>
      <c r="BR114" s="171"/>
      <c r="BS114" s="171"/>
      <c r="BT114" s="171"/>
      <c r="BU114" s="171"/>
      <c r="BV114" s="171"/>
      <c r="BW114" s="171"/>
      <c r="BX114" s="171"/>
      <c r="BY114" s="171"/>
      <c r="BZ114" s="171"/>
      <c r="CA114" s="171"/>
      <c r="CB114" s="171"/>
      <c r="CC114" s="171"/>
      <c r="CD114" s="171"/>
      <c r="CE114" s="171"/>
      <c r="CF114" s="171"/>
      <c r="CG114" s="171"/>
    </row>
    <row r="115" spans="1:85" x14ac:dyDescent="0.2">
      <c r="A115" s="56"/>
      <c r="B115" s="56"/>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6"/>
      <c r="AI115" s="56"/>
      <c r="AJ115" s="56"/>
      <c r="AK115" s="56"/>
      <c r="AL115" s="56"/>
      <c r="AM115" s="56"/>
      <c r="AN115" s="56"/>
      <c r="AO115" s="56"/>
      <c r="AP115" s="56"/>
      <c r="AQ115" s="56"/>
      <c r="AR115" s="56"/>
      <c r="AS115" s="56"/>
      <c r="AT115" s="56"/>
      <c r="AU115" s="56"/>
      <c r="AV115" s="56"/>
      <c r="AW115" s="56"/>
      <c r="AX115" s="56"/>
      <c r="AY115" s="56"/>
      <c r="AZ115" s="56"/>
      <c r="BA115" s="56"/>
      <c r="BB115" s="56"/>
      <c r="BC115" s="234"/>
      <c r="BD115" s="234"/>
      <c r="BE115" s="235"/>
      <c r="BF115" s="236"/>
      <c r="BG115" s="80"/>
      <c r="BH115" s="171"/>
      <c r="BI115" s="171"/>
      <c r="BJ115" s="171"/>
      <c r="BK115" s="171"/>
      <c r="BL115" s="371"/>
      <c r="BM115" s="371"/>
      <c r="BN115" s="171"/>
      <c r="BO115" s="171"/>
      <c r="BP115" s="171"/>
      <c r="BQ115" s="171"/>
      <c r="BR115" s="171"/>
      <c r="BS115" s="171"/>
      <c r="BT115" s="171"/>
      <c r="BU115" s="171"/>
      <c r="BV115" s="171"/>
      <c r="BW115" s="171"/>
      <c r="BX115" s="171"/>
      <c r="BY115" s="171"/>
      <c r="BZ115" s="171"/>
      <c r="CA115" s="171"/>
      <c r="CB115" s="171"/>
      <c r="CC115" s="171"/>
      <c r="CD115" s="171"/>
      <c r="CE115" s="171"/>
      <c r="CF115" s="171"/>
      <c r="CG115" s="171"/>
    </row>
    <row r="116" spans="1:85" x14ac:dyDescent="0.2">
      <c r="A116" s="56"/>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56"/>
      <c r="AL116" s="56"/>
      <c r="AM116" s="56"/>
      <c r="AN116" s="56"/>
      <c r="AO116" s="56"/>
      <c r="AP116" s="56"/>
      <c r="AQ116" s="56"/>
      <c r="AR116" s="56"/>
      <c r="AS116" s="56"/>
      <c r="AT116" s="56"/>
      <c r="AU116" s="56"/>
      <c r="AV116" s="56"/>
      <c r="AW116" s="56"/>
      <c r="AX116" s="56"/>
      <c r="AY116" s="56"/>
      <c r="AZ116" s="56"/>
      <c r="BA116" s="56"/>
      <c r="BB116" s="56"/>
      <c r="BC116" s="234"/>
      <c r="BD116" s="234"/>
      <c r="BE116" s="235"/>
      <c r="BF116" s="236"/>
      <c r="BG116" s="80"/>
      <c r="BH116" s="171"/>
      <c r="BI116" s="171"/>
      <c r="BJ116" s="171"/>
      <c r="BK116" s="171"/>
      <c r="BL116" s="371"/>
      <c r="BM116" s="371"/>
      <c r="BN116" s="171"/>
      <c r="BO116" s="171"/>
      <c r="BP116" s="171"/>
      <c r="BQ116" s="171"/>
      <c r="BR116" s="171"/>
      <c r="BS116" s="171"/>
      <c r="BT116" s="171"/>
      <c r="BU116" s="171"/>
      <c r="BV116" s="171"/>
      <c r="BW116" s="171"/>
      <c r="BX116" s="171"/>
      <c r="BY116" s="171"/>
      <c r="BZ116" s="171"/>
      <c r="CA116" s="171"/>
      <c r="CB116" s="171"/>
      <c r="CC116" s="171"/>
      <c r="CD116" s="171"/>
      <c r="CE116" s="171"/>
      <c r="CF116" s="171"/>
      <c r="CG116" s="171"/>
    </row>
    <row r="117" spans="1:85" x14ac:dyDescent="0.2">
      <c r="A117" s="56"/>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c r="AK117" s="56"/>
      <c r="AL117" s="56"/>
      <c r="AM117" s="56"/>
      <c r="AN117" s="56"/>
      <c r="AO117" s="56"/>
      <c r="AP117" s="56"/>
      <c r="AQ117" s="56"/>
      <c r="AR117" s="56"/>
      <c r="AS117" s="56"/>
      <c r="AT117" s="56"/>
      <c r="AU117" s="56"/>
      <c r="AV117" s="56"/>
      <c r="AW117" s="56"/>
      <c r="AX117" s="56"/>
      <c r="AY117" s="56"/>
      <c r="AZ117" s="56"/>
      <c r="BA117" s="56"/>
      <c r="BB117" s="56"/>
      <c r="BC117" s="234"/>
      <c r="BD117" s="234"/>
      <c r="BE117" s="235"/>
      <c r="BF117" s="236"/>
      <c r="BG117" s="80"/>
      <c r="BH117" s="171"/>
      <c r="BI117" s="171"/>
      <c r="BJ117" s="171"/>
      <c r="BK117" s="171"/>
      <c r="BL117" s="371"/>
      <c r="BM117" s="371"/>
      <c r="BN117" s="171"/>
      <c r="BO117" s="171"/>
      <c r="BP117" s="171"/>
      <c r="BQ117" s="171"/>
      <c r="BR117" s="171"/>
      <c r="BS117" s="171"/>
      <c r="BT117" s="171"/>
      <c r="BU117" s="171"/>
      <c r="BV117" s="171"/>
      <c r="BW117" s="171"/>
      <c r="BX117" s="171"/>
      <c r="BY117" s="171"/>
      <c r="BZ117" s="171"/>
      <c r="CA117" s="171"/>
      <c r="CB117" s="171"/>
      <c r="CC117" s="171"/>
      <c r="CD117" s="171"/>
      <c r="CE117" s="171"/>
      <c r="CF117" s="171"/>
      <c r="CG117" s="171"/>
    </row>
    <row r="118" spans="1:85" x14ac:dyDescent="0.2">
      <c r="A118" s="56"/>
      <c r="B118" s="56"/>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c r="AK118" s="56"/>
      <c r="AL118" s="56"/>
      <c r="AM118" s="56"/>
      <c r="AN118" s="56"/>
      <c r="AO118" s="56"/>
      <c r="AP118" s="56"/>
      <c r="AQ118" s="56"/>
      <c r="AR118" s="56"/>
      <c r="AS118" s="56"/>
      <c r="AT118" s="56"/>
      <c r="AU118" s="56"/>
      <c r="AV118" s="56"/>
      <c r="AW118" s="56"/>
      <c r="AX118" s="56"/>
      <c r="AY118" s="56"/>
      <c r="AZ118" s="56"/>
      <c r="BA118" s="56"/>
      <c r="BB118" s="56"/>
      <c r="BC118" s="234"/>
      <c r="BD118" s="234"/>
      <c r="BE118" s="235"/>
      <c r="BF118" s="236"/>
      <c r="BG118" s="80"/>
      <c r="BH118" s="171"/>
      <c r="BI118" s="171"/>
      <c r="BJ118" s="171"/>
      <c r="BK118" s="171"/>
      <c r="BL118" s="371"/>
      <c r="BM118" s="371"/>
      <c r="BN118" s="171"/>
      <c r="BO118" s="171"/>
      <c r="BP118" s="171"/>
      <c r="BQ118" s="171"/>
      <c r="BR118" s="171"/>
      <c r="BS118" s="171"/>
      <c r="BT118" s="171"/>
      <c r="BU118" s="171"/>
      <c r="BV118" s="171"/>
      <c r="BW118" s="171"/>
      <c r="BX118" s="171"/>
      <c r="BY118" s="171"/>
      <c r="BZ118" s="171"/>
      <c r="CA118" s="171"/>
      <c r="CB118" s="171"/>
      <c r="CC118" s="171"/>
      <c r="CD118" s="171"/>
      <c r="CE118" s="171"/>
      <c r="CF118" s="171"/>
      <c r="CG118" s="171"/>
    </row>
    <row r="119" spans="1:85" x14ac:dyDescent="0.2">
      <c r="A119" s="56"/>
      <c r="B119" s="56"/>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c r="AL119" s="56"/>
      <c r="AM119" s="56"/>
      <c r="AN119" s="56"/>
      <c r="AO119" s="56"/>
      <c r="AP119" s="56"/>
      <c r="AQ119" s="56"/>
      <c r="AR119" s="56"/>
      <c r="AS119" s="56"/>
      <c r="AT119" s="56"/>
      <c r="AU119" s="56"/>
      <c r="AV119" s="56"/>
      <c r="AW119" s="56"/>
      <c r="AX119" s="56"/>
      <c r="AY119" s="56"/>
      <c r="AZ119" s="56"/>
      <c r="BA119" s="56"/>
      <c r="BB119" s="56"/>
      <c r="BC119" s="234"/>
      <c r="BD119" s="234"/>
      <c r="BE119" s="235"/>
      <c r="BF119" s="236"/>
      <c r="BG119" s="80"/>
      <c r="BH119" s="171"/>
      <c r="BI119" s="171"/>
      <c r="BJ119" s="171"/>
      <c r="BK119" s="171"/>
      <c r="BL119" s="371"/>
      <c r="BM119" s="371"/>
      <c r="BN119" s="171"/>
      <c r="BO119" s="171"/>
      <c r="BP119" s="171"/>
      <c r="BQ119" s="171"/>
      <c r="BR119" s="171"/>
      <c r="BS119" s="171"/>
      <c r="BT119" s="171"/>
      <c r="BU119" s="171"/>
      <c r="BV119" s="171"/>
      <c r="BW119" s="171"/>
      <c r="BX119" s="171"/>
      <c r="BY119" s="171"/>
      <c r="BZ119" s="171"/>
      <c r="CA119" s="171"/>
      <c r="CB119" s="171"/>
      <c r="CC119" s="171"/>
      <c r="CD119" s="171"/>
      <c r="CE119" s="171"/>
      <c r="CF119" s="171"/>
      <c r="CG119" s="171"/>
    </row>
    <row r="120" spans="1:85" x14ac:dyDescent="0.2">
      <c r="A120" s="56"/>
      <c r="B120" s="56"/>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c r="AK120" s="56"/>
      <c r="AL120" s="56"/>
      <c r="AM120" s="56"/>
      <c r="AN120" s="56"/>
      <c r="AO120" s="56"/>
      <c r="AP120" s="56"/>
      <c r="AQ120" s="56"/>
      <c r="AR120" s="56"/>
      <c r="AS120" s="56"/>
      <c r="AT120" s="56"/>
      <c r="AU120" s="56"/>
      <c r="AV120" s="56"/>
      <c r="AW120" s="56"/>
      <c r="AX120" s="56"/>
      <c r="AY120" s="56"/>
      <c r="AZ120" s="56"/>
      <c r="BA120" s="56"/>
      <c r="BB120" s="56"/>
      <c r="BC120" s="234"/>
      <c r="BD120" s="234"/>
      <c r="BE120" s="235"/>
      <c r="BF120" s="236"/>
      <c r="BG120" s="80"/>
      <c r="BH120" s="171"/>
      <c r="BI120" s="171"/>
      <c r="BJ120" s="171"/>
      <c r="BK120" s="171"/>
      <c r="BL120" s="371"/>
      <c r="BM120" s="371"/>
      <c r="BN120" s="171"/>
      <c r="BO120" s="171"/>
      <c r="BP120" s="171"/>
      <c r="BQ120" s="171"/>
      <c r="BR120" s="171"/>
      <c r="BS120" s="171"/>
      <c r="BT120" s="171"/>
      <c r="BU120" s="171"/>
      <c r="BV120" s="171"/>
      <c r="BW120" s="171"/>
      <c r="BX120" s="171"/>
      <c r="BY120" s="171"/>
      <c r="BZ120" s="171"/>
      <c r="CA120" s="171"/>
      <c r="CB120" s="171"/>
      <c r="CC120" s="171"/>
      <c r="CD120" s="171"/>
      <c r="CE120" s="171"/>
      <c r="CF120" s="171"/>
      <c r="CG120" s="171"/>
    </row>
    <row r="121" spans="1:85" x14ac:dyDescent="0.2">
      <c r="A121" s="56"/>
      <c r="B121" s="56"/>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c r="AL121" s="56"/>
      <c r="AM121" s="56"/>
      <c r="AN121" s="56"/>
      <c r="AO121" s="56"/>
      <c r="AP121" s="56"/>
      <c r="AQ121" s="56"/>
      <c r="AR121" s="56"/>
      <c r="AS121" s="56"/>
      <c r="AT121" s="56"/>
      <c r="AU121" s="56"/>
      <c r="AV121" s="56"/>
      <c r="AW121" s="56"/>
      <c r="AX121" s="56"/>
      <c r="AY121" s="56"/>
      <c r="AZ121" s="56"/>
      <c r="BA121" s="56"/>
      <c r="BB121" s="56"/>
      <c r="BC121" s="234"/>
      <c r="BD121" s="234"/>
      <c r="BE121" s="235"/>
      <c r="BF121" s="236"/>
      <c r="BG121" s="80"/>
      <c r="BH121" s="171"/>
      <c r="BI121" s="171"/>
      <c r="BJ121" s="171"/>
      <c r="BK121" s="171"/>
      <c r="BL121" s="371"/>
      <c r="BM121" s="371"/>
      <c r="BN121" s="171"/>
      <c r="BO121" s="171"/>
      <c r="BP121" s="171"/>
      <c r="BQ121" s="171"/>
      <c r="BR121" s="171"/>
      <c r="BS121" s="171"/>
      <c r="BT121" s="171"/>
      <c r="BU121" s="171"/>
      <c r="BV121" s="171"/>
      <c r="BW121" s="171"/>
      <c r="BX121" s="171"/>
      <c r="BY121" s="171"/>
      <c r="BZ121" s="171"/>
      <c r="CA121" s="171"/>
      <c r="CB121" s="171"/>
      <c r="CC121" s="171"/>
      <c r="CD121" s="171"/>
      <c r="CE121" s="171"/>
      <c r="CF121" s="171"/>
      <c r="CG121" s="171"/>
    </row>
    <row r="122" spans="1:85" x14ac:dyDescent="0.2">
      <c r="A122" s="56"/>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c r="AM122" s="56"/>
      <c r="AN122" s="56"/>
      <c r="AO122" s="56"/>
      <c r="AP122" s="56"/>
      <c r="AQ122" s="56"/>
      <c r="AR122" s="56"/>
      <c r="AS122" s="56"/>
      <c r="AT122" s="56"/>
      <c r="AU122" s="56"/>
      <c r="AV122" s="56"/>
      <c r="AW122" s="56"/>
      <c r="AX122" s="56"/>
      <c r="AY122" s="56"/>
      <c r="AZ122" s="56"/>
      <c r="BA122" s="56"/>
      <c r="BB122" s="56"/>
      <c r="BC122" s="234"/>
      <c r="BD122" s="234"/>
      <c r="BE122" s="235"/>
      <c r="BF122" s="236"/>
      <c r="BG122" s="80"/>
      <c r="BH122" s="171"/>
      <c r="BI122" s="171"/>
      <c r="BJ122" s="171"/>
      <c r="BK122" s="171"/>
      <c r="BL122" s="371"/>
      <c r="BM122" s="371"/>
      <c r="BN122" s="171"/>
      <c r="BO122" s="171"/>
      <c r="BP122" s="171"/>
      <c r="BQ122" s="171"/>
      <c r="BR122" s="171"/>
      <c r="BS122" s="171"/>
      <c r="BT122" s="171"/>
      <c r="BU122" s="171"/>
      <c r="BV122" s="171"/>
      <c r="BW122" s="171"/>
      <c r="BX122" s="171"/>
      <c r="BY122" s="171"/>
      <c r="BZ122" s="171"/>
      <c r="CA122" s="171"/>
      <c r="CB122" s="171"/>
      <c r="CC122" s="171"/>
      <c r="CD122" s="171"/>
      <c r="CE122" s="171"/>
      <c r="CF122" s="171"/>
      <c r="CG122" s="171"/>
    </row>
    <row r="123" spans="1:85" x14ac:dyDescent="0.2">
      <c r="A123" s="56"/>
      <c r="B123" s="56"/>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6"/>
      <c r="AN123" s="56"/>
      <c r="AO123" s="56"/>
      <c r="AP123" s="56"/>
      <c r="AQ123" s="56"/>
      <c r="AR123" s="56"/>
      <c r="AS123" s="56"/>
      <c r="AT123" s="56"/>
      <c r="AU123" s="56"/>
      <c r="AV123" s="56"/>
      <c r="AW123" s="56"/>
      <c r="AX123" s="56"/>
      <c r="AY123" s="56"/>
      <c r="AZ123" s="56"/>
      <c r="BA123" s="56"/>
      <c r="BB123" s="56"/>
      <c r="BC123" s="234"/>
      <c r="BD123" s="234"/>
      <c r="BE123" s="235"/>
      <c r="BF123" s="236"/>
      <c r="BG123" s="80"/>
      <c r="BH123" s="171"/>
      <c r="BI123" s="171"/>
      <c r="BJ123" s="171"/>
      <c r="BK123" s="171"/>
      <c r="BL123" s="371"/>
      <c r="BM123" s="371"/>
      <c r="BN123" s="171"/>
      <c r="BO123" s="171"/>
      <c r="BP123" s="171"/>
      <c r="BQ123" s="171"/>
      <c r="BR123" s="171"/>
      <c r="BS123" s="171"/>
      <c r="BT123" s="171"/>
      <c r="BU123" s="171"/>
      <c r="BV123" s="171"/>
      <c r="BW123" s="171"/>
      <c r="BX123" s="171"/>
      <c r="BY123" s="171"/>
      <c r="BZ123" s="171"/>
      <c r="CA123" s="171"/>
      <c r="CB123" s="171"/>
      <c r="CC123" s="171"/>
      <c r="CD123" s="171"/>
      <c r="CE123" s="171"/>
      <c r="CF123" s="171"/>
      <c r="CG123" s="171"/>
    </row>
    <row r="124" spans="1:85" x14ac:dyDescent="0.2">
      <c r="A124" s="56"/>
      <c r="B124" s="56"/>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c r="AA124" s="56"/>
      <c r="AB124" s="56"/>
      <c r="AC124" s="56"/>
      <c r="AD124" s="56"/>
      <c r="AE124" s="56"/>
      <c r="AF124" s="56"/>
      <c r="AG124" s="56"/>
      <c r="AH124" s="56"/>
      <c r="AI124" s="56"/>
      <c r="AJ124" s="56"/>
      <c r="AK124" s="56"/>
      <c r="AL124" s="56"/>
      <c r="AM124" s="56"/>
      <c r="AN124" s="56"/>
      <c r="AO124" s="56"/>
      <c r="AP124" s="56"/>
      <c r="AQ124" s="56"/>
      <c r="AR124" s="56"/>
      <c r="AS124" s="56"/>
      <c r="AT124" s="56"/>
      <c r="AU124" s="56"/>
      <c r="AV124" s="56"/>
      <c r="AW124" s="56"/>
      <c r="AX124" s="56"/>
      <c r="AY124" s="56"/>
      <c r="AZ124" s="56"/>
      <c r="BA124" s="56"/>
      <c r="BB124" s="56"/>
      <c r="BC124" s="234"/>
      <c r="BD124" s="234"/>
      <c r="BE124" s="235"/>
      <c r="BF124" s="236"/>
      <c r="BG124" s="80"/>
      <c r="BH124" s="171"/>
      <c r="BI124" s="171"/>
      <c r="BJ124" s="171"/>
      <c r="BK124" s="171"/>
      <c r="BL124" s="371"/>
      <c r="BM124" s="371"/>
      <c r="BN124" s="171"/>
      <c r="BO124" s="171"/>
      <c r="BP124" s="171"/>
      <c r="BQ124" s="171"/>
      <c r="BR124" s="171"/>
      <c r="BS124" s="171"/>
      <c r="BT124" s="171"/>
      <c r="BU124" s="171"/>
      <c r="BV124" s="171"/>
      <c r="BW124" s="171"/>
      <c r="BX124" s="171"/>
      <c r="BY124" s="171"/>
      <c r="BZ124" s="171"/>
      <c r="CA124" s="171"/>
      <c r="CB124" s="171"/>
      <c r="CC124" s="171"/>
      <c r="CD124" s="171"/>
      <c r="CE124" s="171"/>
      <c r="CF124" s="171"/>
      <c r="CG124" s="171"/>
    </row>
    <row r="125" spans="1:85" x14ac:dyDescent="0.2">
      <c r="A125" s="56"/>
      <c r="B125" s="56"/>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c r="AK125" s="56"/>
      <c r="AL125" s="56"/>
      <c r="AM125" s="56"/>
      <c r="AN125" s="56"/>
      <c r="AO125" s="56"/>
      <c r="AP125" s="56"/>
      <c r="AQ125" s="56"/>
      <c r="AR125" s="56"/>
      <c r="AS125" s="56"/>
      <c r="AT125" s="56"/>
      <c r="AU125" s="56"/>
      <c r="AV125" s="56"/>
      <c r="AW125" s="56"/>
      <c r="AX125" s="56"/>
      <c r="AY125" s="56"/>
      <c r="AZ125" s="56"/>
      <c r="BA125" s="56"/>
      <c r="BB125" s="56"/>
      <c r="BC125" s="234"/>
      <c r="BD125" s="234"/>
      <c r="BE125" s="235"/>
      <c r="BF125" s="236"/>
      <c r="BG125" s="80"/>
      <c r="BH125" s="171"/>
      <c r="BI125" s="171"/>
      <c r="BJ125" s="171"/>
      <c r="BK125" s="171"/>
      <c r="BL125" s="371"/>
      <c r="BM125" s="371"/>
      <c r="BN125" s="171"/>
      <c r="BO125" s="171"/>
      <c r="BP125" s="171"/>
      <c r="BQ125" s="171"/>
      <c r="BR125" s="171"/>
      <c r="BS125" s="171"/>
      <c r="BT125" s="171"/>
      <c r="BU125" s="171"/>
      <c r="BV125" s="171"/>
      <c r="BW125" s="171"/>
      <c r="BX125" s="171"/>
      <c r="BY125" s="171"/>
      <c r="BZ125" s="171"/>
      <c r="CA125" s="171"/>
      <c r="CB125" s="171"/>
      <c r="CC125" s="171"/>
      <c r="CD125" s="171"/>
      <c r="CE125" s="171"/>
      <c r="CF125" s="171"/>
      <c r="CG125" s="171"/>
    </row>
    <row r="126" spans="1:85" x14ac:dyDescent="0.2">
      <c r="A126" s="56"/>
      <c r="B126" s="56"/>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56"/>
      <c r="AL126" s="56"/>
      <c r="AM126" s="56"/>
      <c r="AN126" s="56"/>
      <c r="AO126" s="56"/>
      <c r="AP126" s="56"/>
      <c r="AQ126" s="56"/>
      <c r="AR126" s="56"/>
      <c r="AS126" s="56"/>
      <c r="AT126" s="56"/>
      <c r="AU126" s="56"/>
      <c r="AV126" s="56"/>
      <c r="AW126" s="56"/>
      <c r="AX126" s="56"/>
      <c r="AY126" s="56"/>
      <c r="AZ126" s="56"/>
      <c r="BA126" s="56"/>
      <c r="BB126" s="56"/>
      <c r="BC126" s="234"/>
      <c r="BD126" s="234"/>
      <c r="BE126" s="235"/>
      <c r="BF126" s="236"/>
      <c r="BG126" s="80"/>
      <c r="BH126" s="171"/>
      <c r="BI126" s="171"/>
      <c r="BJ126" s="171"/>
      <c r="BK126" s="171"/>
      <c r="BL126" s="371"/>
      <c r="BM126" s="371"/>
      <c r="BN126" s="171"/>
      <c r="BO126" s="171"/>
      <c r="BP126" s="171"/>
      <c r="BQ126" s="171"/>
      <c r="BR126" s="171"/>
      <c r="BS126" s="171"/>
      <c r="BT126" s="171"/>
      <c r="BU126" s="171"/>
      <c r="BV126" s="171"/>
      <c r="BW126" s="171"/>
      <c r="BX126" s="171"/>
      <c r="BY126" s="171"/>
      <c r="BZ126" s="171"/>
      <c r="CA126" s="171"/>
      <c r="CB126" s="171"/>
      <c r="CC126" s="171"/>
      <c r="CD126" s="171"/>
      <c r="CE126" s="171"/>
      <c r="CF126" s="171"/>
      <c r="CG126" s="171"/>
    </row>
    <row r="127" spans="1:85" x14ac:dyDescent="0.2">
      <c r="A127" s="56"/>
      <c r="B127" s="56"/>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c r="AK127" s="56"/>
      <c r="AL127" s="56"/>
      <c r="AM127" s="56"/>
      <c r="AN127" s="56"/>
      <c r="AO127" s="56"/>
      <c r="AP127" s="56"/>
      <c r="AQ127" s="56"/>
      <c r="AR127" s="56"/>
      <c r="AS127" s="56"/>
      <c r="AT127" s="56"/>
      <c r="AU127" s="56"/>
      <c r="AV127" s="56"/>
      <c r="AW127" s="56"/>
      <c r="AX127" s="56"/>
      <c r="AY127" s="56"/>
      <c r="AZ127" s="56"/>
      <c r="BA127" s="56"/>
      <c r="BB127" s="56"/>
      <c r="BC127" s="234"/>
      <c r="BD127" s="234"/>
      <c r="BE127" s="235"/>
      <c r="BF127" s="236"/>
      <c r="BG127" s="80"/>
      <c r="BH127" s="171"/>
      <c r="BI127" s="171"/>
      <c r="BJ127" s="171"/>
      <c r="BK127" s="171"/>
      <c r="BL127" s="371"/>
      <c r="BM127" s="371"/>
      <c r="BN127" s="171"/>
      <c r="BO127" s="171"/>
      <c r="BP127" s="171"/>
      <c r="BQ127" s="171"/>
      <c r="BR127" s="171"/>
      <c r="BS127" s="171"/>
      <c r="BT127" s="171"/>
      <c r="BU127" s="171"/>
      <c r="BV127" s="171"/>
      <c r="BW127" s="171"/>
      <c r="BX127" s="171"/>
      <c r="BY127" s="171"/>
      <c r="BZ127" s="171"/>
      <c r="CA127" s="171"/>
      <c r="CB127" s="171"/>
      <c r="CC127" s="171"/>
      <c r="CD127" s="171"/>
      <c r="CE127" s="171"/>
      <c r="CF127" s="171"/>
      <c r="CG127" s="171"/>
    </row>
    <row r="128" spans="1:85" x14ac:dyDescent="0.2">
      <c r="A128" s="56"/>
      <c r="B128" s="56"/>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c r="AK128" s="56"/>
      <c r="AL128" s="56"/>
      <c r="AM128" s="56"/>
      <c r="AN128" s="56"/>
      <c r="AO128" s="56"/>
      <c r="AP128" s="56"/>
      <c r="AQ128" s="56"/>
      <c r="AR128" s="56"/>
      <c r="AS128" s="56"/>
      <c r="AT128" s="56"/>
      <c r="AU128" s="56"/>
      <c r="AV128" s="56"/>
      <c r="AW128" s="56"/>
      <c r="AX128" s="56"/>
      <c r="AY128" s="56"/>
      <c r="AZ128" s="56"/>
      <c r="BA128" s="56"/>
      <c r="BB128" s="56"/>
      <c r="BC128" s="234"/>
      <c r="BD128" s="234"/>
      <c r="BE128" s="235"/>
      <c r="BF128" s="236"/>
      <c r="BG128" s="80"/>
      <c r="BH128" s="171"/>
      <c r="BI128" s="171"/>
      <c r="BJ128" s="171"/>
      <c r="BK128" s="171"/>
      <c r="BL128" s="371"/>
      <c r="BM128" s="371"/>
      <c r="BN128" s="171"/>
      <c r="BO128" s="171"/>
      <c r="BP128" s="171"/>
      <c r="BQ128" s="171"/>
      <c r="BR128" s="171"/>
      <c r="BS128" s="171"/>
      <c r="BT128" s="171"/>
      <c r="BU128" s="171"/>
      <c r="BV128" s="171"/>
      <c r="BW128" s="171"/>
      <c r="BX128" s="171"/>
      <c r="BY128" s="171"/>
      <c r="BZ128" s="171"/>
      <c r="CA128" s="171"/>
      <c r="CB128" s="171"/>
      <c r="CC128" s="171"/>
      <c r="CD128" s="171"/>
      <c r="CE128" s="171"/>
      <c r="CF128" s="171"/>
      <c r="CG128" s="171"/>
    </row>
    <row r="129" spans="1:85" x14ac:dyDescent="0.2">
      <c r="A129" s="56"/>
      <c r="B129" s="56"/>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c r="AK129" s="56"/>
      <c r="AL129" s="56"/>
      <c r="AM129" s="56"/>
      <c r="AN129" s="56"/>
      <c r="AO129" s="56"/>
      <c r="AP129" s="56"/>
      <c r="AQ129" s="56"/>
      <c r="AR129" s="56"/>
      <c r="AS129" s="56"/>
      <c r="AT129" s="56"/>
      <c r="AU129" s="56"/>
      <c r="AV129" s="56"/>
      <c r="AW129" s="56"/>
      <c r="AX129" s="56"/>
      <c r="AY129" s="56"/>
      <c r="AZ129" s="56"/>
      <c r="BA129" s="56"/>
      <c r="BB129" s="56"/>
      <c r="BC129" s="234"/>
      <c r="BD129" s="234"/>
      <c r="BE129" s="235"/>
      <c r="BF129" s="236"/>
      <c r="BG129" s="80"/>
      <c r="BH129" s="171"/>
      <c r="BI129" s="171"/>
      <c r="BJ129" s="171"/>
      <c r="BK129" s="171"/>
      <c r="BL129" s="371"/>
      <c r="BM129" s="371"/>
      <c r="BN129" s="171"/>
      <c r="BO129" s="171"/>
      <c r="BP129" s="171"/>
      <c r="BQ129" s="171"/>
      <c r="BR129" s="171"/>
      <c r="BS129" s="171"/>
      <c r="BT129" s="171"/>
      <c r="BU129" s="171"/>
      <c r="BV129" s="171"/>
      <c r="BW129" s="171"/>
      <c r="BX129" s="171"/>
      <c r="BY129" s="171"/>
      <c r="BZ129" s="171"/>
      <c r="CA129" s="171"/>
      <c r="CB129" s="171"/>
      <c r="CC129" s="171"/>
      <c r="CD129" s="171"/>
      <c r="CE129" s="171"/>
      <c r="CF129" s="171"/>
      <c r="CG129" s="171"/>
    </row>
    <row r="130" spans="1:85" x14ac:dyDescent="0.2">
      <c r="A130" s="56"/>
      <c r="B130" s="56"/>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c r="AK130" s="56"/>
      <c r="AL130" s="56"/>
      <c r="AM130" s="56"/>
      <c r="AN130" s="56"/>
      <c r="AO130" s="56"/>
      <c r="AP130" s="56"/>
      <c r="AQ130" s="56"/>
      <c r="AR130" s="56"/>
      <c r="AS130" s="56"/>
      <c r="AT130" s="56"/>
      <c r="AU130" s="56"/>
      <c r="AV130" s="56"/>
      <c r="AW130" s="56"/>
      <c r="AX130" s="56"/>
      <c r="AY130" s="56"/>
      <c r="AZ130" s="56"/>
      <c r="BA130" s="56"/>
      <c r="BB130" s="56"/>
      <c r="BC130" s="234"/>
      <c r="BD130" s="234"/>
      <c r="BE130" s="235"/>
      <c r="BF130" s="236"/>
      <c r="BG130" s="80"/>
      <c r="BH130" s="171"/>
      <c r="BI130" s="171"/>
      <c r="BJ130" s="171"/>
      <c r="BK130" s="171"/>
      <c r="BL130" s="371"/>
      <c r="BM130" s="371"/>
      <c r="BN130" s="171"/>
      <c r="BO130" s="171"/>
      <c r="BP130" s="171"/>
      <c r="BQ130" s="171"/>
      <c r="BR130" s="171"/>
      <c r="BS130" s="171"/>
      <c r="BT130" s="171"/>
      <c r="BU130" s="171"/>
      <c r="BV130" s="171"/>
      <c r="BW130" s="171"/>
      <c r="BX130" s="171"/>
      <c r="BY130" s="171"/>
      <c r="BZ130" s="171"/>
      <c r="CA130" s="171"/>
      <c r="CB130" s="171"/>
      <c r="CC130" s="171"/>
      <c r="CD130" s="171"/>
      <c r="CE130" s="171"/>
      <c r="CF130" s="171"/>
      <c r="CG130" s="171"/>
    </row>
    <row r="131" spans="1:85" x14ac:dyDescent="0.2">
      <c r="A131" s="56"/>
      <c r="B131" s="56"/>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c r="AK131" s="56"/>
      <c r="AL131" s="56"/>
      <c r="AM131" s="56"/>
      <c r="AN131" s="56"/>
      <c r="AO131" s="56"/>
      <c r="AP131" s="56"/>
      <c r="AQ131" s="56"/>
      <c r="AR131" s="56"/>
      <c r="AS131" s="56"/>
      <c r="AT131" s="56"/>
      <c r="AU131" s="56"/>
      <c r="AV131" s="56"/>
      <c r="AW131" s="56"/>
      <c r="AX131" s="56"/>
      <c r="AY131" s="56"/>
      <c r="AZ131" s="56"/>
      <c r="BA131" s="56"/>
      <c r="BB131" s="56"/>
      <c r="BC131" s="234"/>
      <c r="BD131" s="234"/>
      <c r="BE131" s="235"/>
      <c r="BF131" s="236"/>
      <c r="BG131" s="80"/>
      <c r="BH131" s="171"/>
      <c r="BI131" s="171"/>
      <c r="BJ131" s="171"/>
      <c r="BK131" s="171"/>
      <c r="BL131" s="371"/>
      <c r="BM131" s="371"/>
      <c r="BN131" s="171"/>
      <c r="BO131" s="171"/>
      <c r="BP131" s="171"/>
      <c r="BQ131" s="171"/>
      <c r="BR131" s="171"/>
      <c r="BS131" s="171"/>
      <c r="BT131" s="171"/>
      <c r="BU131" s="171"/>
      <c r="BV131" s="171"/>
      <c r="BW131" s="171"/>
      <c r="BX131" s="171"/>
      <c r="BY131" s="171"/>
      <c r="BZ131" s="171"/>
      <c r="CA131" s="171"/>
      <c r="CB131" s="171"/>
      <c r="CC131" s="171"/>
      <c r="CD131" s="171"/>
      <c r="CE131" s="171"/>
      <c r="CF131" s="171"/>
      <c r="CG131" s="171"/>
    </row>
    <row r="132" spans="1:85" x14ac:dyDescent="0.2">
      <c r="A132" s="56"/>
      <c r="B132" s="56"/>
      <c r="C132" s="56"/>
      <c r="D132" s="56"/>
      <c r="E132" s="56"/>
      <c r="F132" s="56"/>
      <c r="G132" s="56"/>
      <c r="H132" s="56"/>
      <c r="I132" s="56"/>
      <c r="J132" s="56"/>
      <c r="K132" s="56"/>
      <c r="L132" s="56"/>
      <c r="M132" s="56"/>
      <c r="N132" s="56"/>
      <c r="O132" s="56"/>
      <c r="P132" s="56"/>
      <c r="Q132" s="56"/>
      <c r="R132" s="56"/>
      <c r="S132" s="56"/>
      <c r="T132" s="56"/>
      <c r="U132" s="56"/>
      <c r="V132" s="56"/>
      <c r="W132" s="56"/>
      <c r="X132" s="56"/>
      <c r="Y132" s="56"/>
      <c r="Z132" s="56"/>
      <c r="AA132" s="56"/>
      <c r="AB132" s="56"/>
      <c r="AC132" s="56"/>
      <c r="AD132" s="56"/>
      <c r="AE132" s="56"/>
      <c r="AF132" s="56"/>
      <c r="AG132" s="56"/>
      <c r="AH132" s="56"/>
      <c r="AI132" s="56"/>
      <c r="AJ132" s="56"/>
      <c r="AK132" s="56"/>
      <c r="AL132" s="56"/>
      <c r="AM132" s="56"/>
      <c r="AN132" s="56"/>
      <c r="AO132" s="56"/>
      <c r="AP132" s="56"/>
      <c r="AQ132" s="56"/>
      <c r="AR132" s="56"/>
      <c r="AS132" s="56"/>
      <c r="AT132" s="56"/>
      <c r="AU132" s="56"/>
      <c r="AV132" s="56"/>
      <c r="AW132" s="56"/>
      <c r="AX132" s="56"/>
      <c r="AY132" s="56"/>
      <c r="AZ132" s="56"/>
      <c r="BA132" s="56"/>
      <c r="BB132" s="56"/>
      <c r="BC132" s="234"/>
      <c r="BD132" s="234"/>
      <c r="BE132" s="235"/>
      <c r="BF132" s="236"/>
      <c r="BG132" s="80"/>
      <c r="BH132" s="171"/>
      <c r="BI132" s="171"/>
      <c r="BJ132" s="171"/>
      <c r="BK132" s="171"/>
      <c r="BL132" s="371"/>
      <c r="BM132" s="371"/>
      <c r="BN132" s="171"/>
      <c r="BO132" s="171"/>
      <c r="BP132" s="171"/>
      <c r="BQ132" s="171"/>
      <c r="BR132" s="171"/>
      <c r="BS132" s="171"/>
      <c r="BT132" s="171"/>
      <c r="BU132" s="171"/>
      <c r="BV132" s="171"/>
      <c r="BW132" s="171"/>
      <c r="BX132" s="171"/>
      <c r="BY132" s="171"/>
      <c r="BZ132" s="171"/>
      <c r="CA132" s="171"/>
      <c r="CB132" s="171"/>
      <c r="CC132" s="171"/>
      <c r="CD132" s="171"/>
      <c r="CE132" s="171"/>
      <c r="CF132" s="171"/>
      <c r="CG132" s="171"/>
    </row>
    <row r="133" spans="1:85" x14ac:dyDescent="0.2">
      <c r="A133" s="56"/>
      <c r="B133" s="56"/>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c r="AK133" s="56"/>
      <c r="AL133" s="56"/>
      <c r="AM133" s="56"/>
      <c r="AN133" s="56"/>
      <c r="AO133" s="56"/>
      <c r="AP133" s="56"/>
      <c r="AQ133" s="56"/>
      <c r="AR133" s="56"/>
      <c r="AS133" s="56"/>
      <c r="AT133" s="56"/>
      <c r="AU133" s="56"/>
      <c r="AV133" s="56"/>
      <c r="AW133" s="56"/>
      <c r="AX133" s="56"/>
      <c r="AY133" s="56"/>
      <c r="AZ133" s="56"/>
      <c r="BA133" s="56"/>
      <c r="BB133" s="56"/>
      <c r="BC133" s="234"/>
      <c r="BD133" s="234"/>
      <c r="BE133" s="235"/>
      <c r="BF133" s="236"/>
      <c r="BG133" s="80"/>
      <c r="BH133" s="171"/>
      <c r="BI133" s="171"/>
      <c r="BJ133" s="171"/>
      <c r="BK133" s="171"/>
      <c r="BL133" s="371"/>
      <c r="BM133" s="371"/>
      <c r="BN133" s="171"/>
      <c r="BO133" s="171"/>
      <c r="BP133" s="171"/>
      <c r="BQ133" s="171"/>
      <c r="BR133" s="171"/>
      <c r="BS133" s="171"/>
      <c r="BT133" s="171"/>
      <c r="BU133" s="171"/>
      <c r="BV133" s="171"/>
      <c r="BW133" s="171"/>
      <c r="BX133" s="171"/>
      <c r="BY133" s="171"/>
      <c r="BZ133" s="171"/>
      <c r="CA133" s="171"/>
      <c r="CB133" s="171"/>
      <c r="CC133" s="171"/>
      <c r="CD133" s="171"/>
      <c r="CE133" s="171"/>
      <c r="CF133" s="171"/>
      <c r="CG133" s="171"/>
    </row>
    <row r="134" spans="1:85" x14ac:dyDescent="0.2">
      <c r="A134" s="56"/>
      <c r="B134" s="56"/>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c r="AI134" s="56"/>
      <c r="AJ134" s="56"/>
      <c r="AK134" s="56"/>
      <c r="AL134" s="56"/>
      <c r="AM134" s="56"/>
      <c r="AN134" s="56"/>
      <c r="AO134" s="56"/>
      <c r="AP134" s="56"/>
      <c r="AQ134" s="56"/>
      <c r="AR134" s="56"/>
      <c r="AS134" s="56"/>
      <c r="AT134" s="56"/>
      <c r="AU134" s="56"/>
      <c r="AV134" s="56"/>
      <c r="AW134" s="56"/>
      <c r="AX134" s="56"/>
      <c r="AY134" s="56"/>
      <c r="AZ134" s="56"/>
      <c r="BA134" s="56"/>
      <c r="BB134" s="56"/>
      <c r="BC134" s="234"/>
      <c r="BD134" s="234"/>
      <c r="BE134" s="235"/>
      <c r="BF134" s="236"/>
      <c r="BG134" s="80"/>
      <c r="BH134" s="171"/>
      <c r="BI134" s="171"/>
      <c r="BJ134" s="171"/>
      <c r="BK134" s="171"/>
      <c r="BL134" s="371"/>
      <c r="BM134" s="371"/>
      <c r="BN134" s="171"/>
      <c r="BO134" s="171"/>
      <c r="BP134" s="171"/>
      <c r="BQ134" s="171"/>
      <c r="BR134" s="171"/>
      <c r="BS134" s="171"/>
      <c r="BT134" s="171"/>
      <c r="BU134" s="171"/>
      <c r="BV134" s="171"/>
      <c r="BW134" s="171"/>
      <c r="BX134" s="171"/>
      <c r="BY134" s="171"/>
      <c r="BZ134" s="171"/>
      <c r="CA134" s="171"/>
      <c r="CB134" s="171"/>
      <c r="CC134" s="171"/>
      <c r="CD134" s="171"/>
      <c r="CE134" s="171"/>
      <c r="CF134" s="171"/>
      <c r="CG134" s="171"/>
    </row>
    <row r="135" spans="1:85" x14ac:dyDescent="0.2">
      <c r="A135" s="56"/>
      <c r="B135" s="56"/>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c r="AK135" s="56"/>
      <c r="AL135" s="56"/>
      <c r="AM135" s="56"/>
      <c r="AN135" s="56"/>
      <c r="AO135" s="56"/>
      <c r="AP135" s="56"/>
      <c r="AQ135" s="56"/>
      <c r="AR135" s="56"/>
      <c r="AS135" s="56"/>
      <c r="AT135" s="56"/>
      <c r="AU135" s="56"/>
      <c r="AV135" s="56"/>
      <c r="AW135" s="56"/>
      <c r="AX135" s="56"/>
      <c r="AY135" s="56"/>
      <c r="AZ135" s="56"/>
      <c r="BA135" s="56"/>
      <c r="BB135" s="56"/>
      <c r="BC135" s="234"/>
      <c r="BD135" s="234"/>
      <c r="BE135" s="235"/>
      <c r="BF135" s="236"/>
      <c r="BG135" s="80"/>
      <c r="BH135" s="171"/>
      <c r="BI135" s="171"/>
      <c r="BJ135" s="171"/>
      <c r="BK135" s="171"/>
      <c r="BL135" s="371"/>
      <c r="BM135" s="371"/>
      <c r="BN135" s="171"/>
      <c r="BO135" s="171"/>
      <c r="BP135" s="171"/>
      <c r="BQ135" s="171"/>
      <c r="BR135" s="171"/>
      <c r="BS135" s="171"/>
      <c r="BT135" s="171"/>
      <c r="BU135" s="171"/>
      <c r="BV135" s="171"/>
      <c r="BW135" s="171"/>
      <c r="BX135" s="171"/>
      <c r="BY135" s="171"/>
      <c r="BZ135" s="171"/>
      <c r="CA135" s="171"/>
      <c r="CB135" s="171"/>
      <c r="CC135" s="171"/>
      <c r="CD135" s="171"/>
      <c r="CE135" s="171"/>
      <c r="CF135" s="171"/>
      <c r="CG135" s="171"/>
    </row>
    <row r="136" spans="1:85" x14ac:dyDescent="0.2">
      <c r="A136" s="56"/>
      <c r="B136" s="56"/>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c r="AK136" s="56"/>
      <c r="AL136" s="56"/>
      <c r="AM136" s="56"/>
      <c r="AN136" s="56"/>
      <c r="AO136" s="56"/>
      <c r="AP136" s="56"/>
      <c r="AQ136" s="56"/>
      <c r="AR136" s="56"/>
      <c r="AS136" s="56"/>
      <c r="AT136" s="56"/>
      <c r="AU136" s="56"/>
      <c r="AV136" s="56"/>
      <c r="AW136" s="56"/>
      <c r="AX136" s="56"/>
      <c r="AY136" s="56"/>
      <c r="AZ136" s="56"/>
      <c r="BA136" s="56"/>
      <c r="BB136" s="56"/>
      <c r="BC136" s="234"/>
      <c r="BD136" s="234"/>
      <c r="BE136" s="235"/>
      <c r="BF136" s="236"/>
      <c r="BG136" s="80"/>
      <c r="BH136" s="171"/>
      <c r="BI136" s="171"/>
      <c r="BJ136" s="171"/>
      <c r="BK136" s="171"/>
      <c r="BL136" s="371"/>
      <c r="BM136" s="371"/>
      <c r="BN136" s="171"/>
      <c r="BO136" s="171"/>
      <c r="BP136" s="171"/>
      <c r="BQ136" s="171"/>
      <c r="BR136" s="171"/>
      <c r="BS136" s="171"/>
      <c r="BT136" s="171"/>
      <c r="BU136" s="171"/>
      <c r="BV136" s="171"/>
      <c r="BW136" s="171"/>
      <c r="BX136" s="171"/>
      <c r="BY136" s="171"/>
      <c r="BZ136" s="171"/>
      <c r="CA136" s="171"/>
      <c r="CB136" s="171"/>
      <c r="CC136" s="171"/>
      <c r="CD136" s="171"/>
      <c r="CE136" s="171"/>
      <c r="CF136" s="171"/>
      <c r="CG136" s="171"/>
    </row>
    <row r="137" spans="1:85" x14ac:dyDescent="0.2">
      <c r="A137" s="56"/>
      <c r="B137" s="56"/>
      <c r="C137" s="56"/>
      <c r="D137" s="56"/>
      <c r="E137" s="56"/>
      <c r="F137" s="56"/>
      <c r="G137" s="56"/>
      <c r="H137" s="56"/>
      <c r="I137" s="56"/>
      <c r="J137" s="56"/>
      <c r="K137" s="56"/>
      <c r="L137" s="56"/>
      <c r="M137" s="56"/>
      <c r="N137" s="56"/>
      <c r="O137" s="56"/>
      <c r="P137" s="56"/>
      <c r="Q137" s="56"/>
      <c r="R137" s="56"/>
      <c r="S137" s="56"/>
      <c r="T137" s="56"/>
      <c r="U137" s="56"/>
      <c r="V137" s="56"/>
      <c r="W137" s="56"/>
      <c r="X137" s="56"/>
      <c r="Y137" s="56"/>
      <c r="Z137" s="56"/>
      <c r="AA137" s="56"/>
      <c r="AB137" s="56"/>
      <c r="AC137" s="56"/>
      <c r="AD137" s="56"/>
      <c r="AE137" s="56"/>
      <c r="AF137" s="56"/>
      <c r="AG137" s="56"/>
      <c r="AH137" s="56"/>
      <c r="AI137" s="56"/>
      <c r="AJ137" s="56"/>
      <c r="AK137" s="56"/>
      <c r="AL137" s="56"/>
      <c r="AM137" s="56"/>
      <c r="AN137" s="56"/>
      <c r="AO137" s="56"/>
      <c r="AP137" s="56"/>
      <c r="AQ137" s="56"/>
      <c r="AR137" s="56"/>
      <c r="AS137" s="56"/>
      <c r="AT137" s="56"/>
      <c r="AU137" s="56"/>
      <c r="AV137" s="56"/>
      <c r="AW137" s="56"/>
      <c r="AX137" s="56"/>
      <c r="AY137" s="56"/>
      <c r="AZ137" s="56"/>
      <c r="BA137" s="56"/>
      <c r="BB137" s="56"/>
      <c r="BC137" s="234"/>
      <c r="BD137" s="234"/>
      <c r="BE137" s="235"/>
      <c r="BF137" s="236"/>
      <c r="BG137" s="80"/>
      <c r="BH137" s="171"/>
      <c r="BI137" s="171"/>
      <c r="BJ137" s="171"/>
      <c r="BK137" s="171"/>
      <c r="BL137" s="371"/>
      <c r="BM137" s="371"/>
      <c r="BN137" s="171"/>
      <c r="BO137" s="171"/>
      <c r="BP137" s="171"/>
      <c r="BQ137" s="171"/>
      <c r="BR137" s="171"/>
      <c r="BS137" s="171"/>
      <c r="BT137" s="171"/>
      <c r="BU137" s="171"/>
      <c r="BV137" s="171"/>
      <c r="BW137" s="171"/>
      <c r="BX137" s="171"/>
      <c r="BY137" s="171"/>
      <c r="BZ137" s="171"/>
      <c r="CA137" s="171"/>
      <c r="CB137" s="171"/>
      <c r="CC137" s="171"/>
      <c r="CD137" s="171"/>
      <c r="CE137" s="171"/>
      <c r="CF137" s="171"/>
      <c r="CG137" s="171"/>
    </row>
    <row r="138" spans="1:85" x14ac:dyDescent="0.2">
      <c r="A138" s="56"/>
      <c r="B138" s="56"/>
      <c r="C138" s="56"/>
      <c r="D138" s="56"/>
      <c r="E138" s="56"/>
      <c r="F138" s="56"/>
      <c r="G138" s="56"/>
      <c r="H138" s="56"/>
      <c r="I138" s="56"/>
      <c r="J138" s="56"/>
      <c r="K138" s="56"/>
      <c r="L138" s="56"/>
      <c r="M138" s="56"/>
      <c r="N138" s="56"/>
      <c r="O138" s="56"/>
      <c r="P138" s="56"/>
      <c r="Q138" s="56"/>
      <c r="R138" s="56"/>
      <c r="S138" s="56"/>
      <c r="T138" s="56"/>
      <c r="U138" s="56"/>
      <c r="V138" s="56"/>
      <c r="W138" s="56"/>
      <c r="X138" s="56"/>
      <c r="Y138" s="56"/>
      <c r="Z138" s="56"/>
      <c r="AA138" s="56"/>
      <c r="AB138" s="56"/>
      <c r="AC138" s="56"/>
      <c r="AD138" s="56"/>
      <c r="AE138" s="56"/>
      <c r="AF138" s="56"/>
      <c r="AG138" s="56"/>
      <c r="AH138" s="56"/>
      <c r="AI138" s="56"/>
      <c r="AJ138" s="56"/>
      <c r="AK138" s="56"/>
      <c r="AL138" s="56"/>
      <c r="AM138" s="56"/>
      <c r="AN138" s="56"/>
      <c r="AO138" s="56"/>
      <c r="AP138" s="56"/>
      <c r="AQ138" s="56"/>
      <c r="AR138" s="56"/>
      <c r="AS138" s="56"/>
      <c r="AT138" s="56"/>
      <c r="AU138" s="56"/>
      <c r="AV138" s="56"/>
      <c r="AW138" s="56"/>
      <c r="AX138" s="56"/>
      <c r="AY138" s="56"/>
      <c r="AZ138" s="56"/>
      <c r="BA138" s="56"/>
      <c r="BB138" s="56"/>
      <c r="BC138" s="234"/>
      <c r="BD138" s="234"/>
      <c r="BE138" s="235"/>
      <c r="BF138" s="236"/>
      <c r="BG138" s="80"/>
      <c r="BH138" s="171"/>
      <c r="BI138" s="171"/>
      <c r="BJ138" s="171"/>
      <c r="BK138" s="171"/>
      <c r="BL138" s="371"/>
      <c r="BM138" s="371"/>
      <c r="BN138" s="171"/>
      <c r="BO138" s="171"/>
      <c r="BP138" s="171"/>
      <c r="BQ138" s="171"/>
      <c r="BR138" s="171"/>
      <c r="BS138" s="171"/>
      <c r="BT138" s="171"/>
      <c r="BU138" s="171"/>
      <c r="BV138" s="171"/>
      <c r="BW138" s="171"/>
      <c r="BX138" s="171"/>
      <c r="BY138" s="171"/>
      <c r="BZ138" s="171"/>
      <c r="CA138" s="171"/>
      <c r="CB138" s="171"/>
      <c r="CC138" s="171"/>
      <c r="CD138" s="171"/>
      <c r="CE138" s="171"/>
      <c r="CF138" s="171"/>
      <c r="CG138" s="171"/>
    </row>
    <row r="139" spans="1:85" x14ac:dyDescent="0.2">
      <c r="A139" s="56"/>
      <c r="B139" s="56"/>
      <c r="C139" s="56"/>
      <c r="D139" s="56"/>
      <c r="E139" s="56"/>
      <c r="F139" s="56"/>
      <c r="G139" s="56"/>
      <c r="H139" s="56"/>
      <c r="I139" s="56"/>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c r="AH139" s="56"/>
      <c r="AI139" s="56"/>
      <c r="AJ139" s="56"/>
      <c r="AK139" s="56"/>
      <c r="AL139" s="56"/>
      <c r="AM139" s="56"/>
      <c r="AN139" s="56"/>
      <c r="AO139" s="56"/>
      <c r="AP139" s="56"/>
      <c r="AQ139" s="56"/>
      <c r="AR139" s="56"/>
      <c r="AS139" s="56"/>
      <c r="AT139" s="56"/>
      <c r="AU139" s="56"/>
      <c r="AV139" s="56"/>
      <c r="AW139" s="56"/>
      <c r="AX139" s="56"/>
      <c r="AY139" s="56"/>
      <c r="AZ139" s="56"/>
      <c r="BA139" s="56"/>
      <c r="BB139" s="56"/>
      <c r="BC139" s="234"/>
      <c r="BD139" s="234"/>
      <c r="BE139" s="235"/>
      <c r="BF139" s="236"/>
      <c r="BG139" s="80"/>
      <c r="BH139" s="171"/>
      <c r="BI139" s="171"/>
      <c r="BJ139" s="171"/>
      <c r="BK139" s="171"/>
      <c r="BL139" s="371"/>
      <c r="BM139" s="371"/>
      <c r="BN139" s="171"/>
      <c r="BO139" s="171"/>
      <c r="BP139" s="171"/>
      <c r="BQ139" s="171"/>
      <c r="BR139" s="171"/>
      <c r="BS139" s="171"/>
      <c r="BT139" s="171"/>
      <c r="BU139" s="171"/>
      <c r="BV139" s="171"/>
      <c r="BW139" s="171"/>
      <c r="BX139" s="171"/>
      <c r="BY139" s="171"/>
      <c r="BZ139" s="171"/>
      <c r="CA139" s="171"/>
      <c r="CB139" s="171"/>
      <c r="CC139" s="171"/>
      <c r="CD139" s="171"/>
      <c r="CE139" s="171"/>
      <c r="CF139" s="171"/>
      <c r="CG139" s="171"/>
    </row>
    <row r="140" spans="1:85" x14ac:dyDescent="0.2">
      <c r="A140" s="56"/>
      <c r="B140" s="56"/>
      <c r="C140" s="56"/>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c r="AH140" s="56"/>
      <c r="AI140" s="56"/>
      <c r="AJ140" s="56"/>
      <c r="AK140" s="56"/>
      <c r="AL140" s="56"/>
      <c r="AM140" s="56"/>
      <c r="AN140" s="56"/>
      <c r="AO140" s="56"/>
      <c r="AP140" s="56"/>
      <c r="AQ140" s="56"/>
      <c r="AR140" s="56"/>
      <c r="AS140" s="56"/>
      <c r="AT140" s="56"/>
      <c r="AU140" s="56"/>
      <c r="AV140" s="56"/>
      <c r="AW140" s="56"/>
      <c r="AX140" s="56"/>
      <c r="AY140" s="56"/>
      <c r="AZ140" s="56"/>
      <c r="BA140" s="56"/>
      <c r="BB140" s="56"/>
      <c r="BC140" s="234"/>
      <c r="BD140" s="234"/>
      <c r="BE140" s="235"/>
      <c r="BF140" s="236"/>
      <c r="BG140" s="80"/>
      <c r="BH140" s="171"/>
      <c r="BI140" s="171"/>
      <c r="BJ140" s="171"/>
      <c r="BK140" s="171"/>
      <c r="BL140" s="371"/>
      <c r="BM140" s="371"/>
      <c r="BN140" s="171"/>
      <c r="BO140" s="171"/>
      <c r="BP140" s="171"/>
      <c r="BQ140" s="171"/>
      <c r="BR140" s="171"/>
      <c r="BS140" s="171"/>
      <c r="BT140" s="171"/>
      <c r="BU140" s="171"/>
      <c r="BV140" s="171"/>
      <c r="BW140" s="171"/>
      <c r="BX140" s="171"/>
      <c r="BY140" s="171"/>
      <c r="BZ140" s="171"/>
      <c r="CA140" s="171"/>
      <c r="CB140" s="171"/>
      <c r="CC140" s="171"/>
      <c r="CD140" s="171"/>
      <c r="CE140" s="171"/>
      <c r="CF140" s="171"/>
      <c r="CG140" s="171"/>
    </row>
    <row r="141" spans="1:85" x14ac:dyDescent="0.2">
      <c r="A141" s="56"/>
      <c r="B141" s="56"/>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c r="AA141" s="56"/>
      <c r="AB141" s="56"/>
      <c r="AC141" s="56"/>
      <c r="AD141" s="56"/>
      <c r="AE141" s="56"/>
      <c r="AF141" s="56"/>
      <c r="AG141" s="56"/>
      <c r="AH141" s="56"/>
      <c r="AI141" s="56"/>
      <c r="AJ141" s="56"/>
      <c r="AK141" s="56"/>
      <c r="AL141" s="56"/>
      <c r="AM141" s="56"/>
      <c r="AN141" s="56"/>
      <c r="AO141" s="56"/>
      <c r="AP141" s="56"/>
      <c r="AQ141" s="56"/>
      <c r="AR141" s="56"/>
      <c r="AS141" s="56"/>
      <c r="AT141" s="56"/>
      <c r="AU141" s="56"/>
      <c r="AV141" s="56"/>
      <c r="AW141" s="56"/>
      <c r="AX141" s="56"/>
      <c r="AY141" s="56"/>
      <c r="AZ141" s="56"/>
      <c r="BA141" s="56"/>
      <c r="BB141" s="56"/>
      <c r="BC141" s="234"/>
      <c r="BD141" s="234"/>
      <c r="BE141" s="235"/>
      <c r="BF141" s="236"/>
      <c r="BG141" s="80"/>
      <c r="BH141" s="171"/>
      <c r="BI141" s="171"/>
      <c r="BJ141" s="171"/>
      <c r="BK141" s="171"/>
      <c r="BL141" s="371"/>
      <c r="BM141" s="371"/>
      <c r="BN141" s="171"/>
      <c r="BO141" s="171"/>
      <c r="BP141" s="171"/>
      <c r="BQ141" s="171"/>
      <c r="BR141" s="171"/>
      <c r="BS141" s="171"/>
      <c r="BT141" s="171"/>
      <c r="BU141" s="171"/>
      <c r="BV141" s="171"/>
      <c r="BW141" s="171"/>
      <c r="BX141" s="171"/>
      <c r="BY141" s="171"/>
      <c r="BZ141" s="171"/>
      <c r="CA141" s="171"/>
      <c r="CB141" s="171"/>
      <c r="CC141" s="171"/>
      <c r="CD141" s="171"/>
      <c r="CE141" s="171"/>
      <c r="CF141" s="171"/>
      <c r="CG141" s="171"/>
    </row>
    <row r="142" spans="1:85" x14ac:dyDescent="0.2">
      <c r="A142" s="56"/>
      <c r="B142" s="56"/>
      <c r="C142" s="56"/>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6"/>
      <c r="AI142" s="56"/>
      <c r="AJ142" s="56"/>
      <c r="AK142" s="56"/>
      <c r="AL142" s="56"/>
      <c r="AM142" s="56"/>
      <c r="AN142" s="56"/>
      <c r="AO142" s="56"/>
      <c r="AP142" s="56"/>
      <c r="AQ142" s="56"/>
      <c r="AR142" s="56"/>
      <c r="AS142" s="56"/>
      <c r="AT142" s="56"/>
      <c r="AU142" s="56"/>
      <c r="AV142" s="56"/>
      <c r="AW142" s="56"/>
      <c r="AX142" s="56"/>
      <c r="AY142" s="56"/>
      <c r="AZ142" s="56"/>
      <c r="BA142" s="56"/>
      <c r="BB142" s="56"/>
      <c r="BC142" s="234"/>
      <c r="BD142" s="234"/>
      <c r="BE142" s="235"/>
      <c r="BF142" s="236"/>
      <c r="BG142" s="80"/>
      <c r="BH142" s="171"/>
      <c r="BI142" s="171"/>
      <c r="BJ142" s="171"/>
      <c r="BK142" s="171"/>
      <c r="BL142" s="371"/>
      <c r="BM142" s="371"/>
      <c r="BN142" s="171"/>
      <c r="BO142" s="171"/>
      <c r="BP142" s="171"/>
      <c r="BQ142" s="171"/>
      <c r="BR142" s="171"/>
      <c r="BS142" s="171"/>
      <c r="BT142" s="171"/>
      <c r="BU142" s="171"/>
      <c r="BV142" s="171"/>
      <c r="BW142" s="171"/>
      <c r="BX142" s="171"/>
      <c r="BY142" s="171"/>
      <c r="BZ142" s="171"/>
      <c r="CA142" s="171"/>
      <c r="CB142" s="171"/>
      <c r="CC142" s="171"/>
      <c r="CD142" s="171"/>
      <c r="CE142" s="171"/>
      <c r="CF142" s="171"/>
      <c r="CG142" s="171"/>
    </row>
    <row r="143" spans="1:85" x14ac:dyDescent="0.2">
      <c r="A143" s="56"/>
      <c r="B143" s="56"/>
      <c r="C143" s="56"/>
      <c r="D143" s="56"/>
      <c r="E143" s="56"/>
      <c r="F143" s="56"/>
      <c r="G143" s="56"/>
      <c r="H143" s="56"/>
      <c r="I143" s="56"/>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6"/>
      <c r="AI143" s="56"/>
      <c r="AJ143" s="56"/>
      <c r="AK143" s="56"/>
      <c r="AL143" s="56"/>
      <c r="AM143" s="56"/>
      <c r="AN143" s="56"/>
      <c r="AO143" s="56"/>
      <c r="AP143" s="56"/>
      <c r="AQ143" s="56"/>
      <c r="AR143" s="56"/>
      <c r="AS143" s="56"/>
      <c r="AT143" s="56"/>
      <c r="AU143" s="56"/>
      <c r="AV143" s="56"/>
      <c r="AW143" s="56"/>
      <c r="AX143" s="56"/>
      <c r="AY143" s="56"/>
      <c r="AZ143" s="56"/>
      <c r="BA143" s="56"/>
      <c r="BB143" s="56"/>
      <c r="BC143" s="234"/>
      <c r="BD143" s="234"/>
      <c r="BE143" s="235"/>
      <c r="BF143" s="236"/>
      <c r="BG143" s="80"/>
      <c r="BH143" s="171"/>
      <c r="BI143" s="171"/>
      <c r="BJ143" s="171"/>
      <c r="BK143" s="171"/>
      <c r="BL143" s="371"/>
      <c r="BM143" s="371"/>
      <c r="BN143" s="171"/>
      <c r="BO143" s="171"/>
      <c r="BP143" s="171"/>
      <c r="BQ143" s="171"/>
      <c r="BR143" s="171"/>
      <c r="BS143" s="171"/>
      <c r="BT143" s="171"/>
      <c r="BU143" s="171"/>
      <c r="BV143" s="171"/>
      <c r="BW143" s="171"/>
      <c r="BX143" s="171"/>
      <c r="BY143" s="171"/>
      <c r="BZ143" s="171"/>
      <c r="CA143" s="171"/>
      <c r="CB143" s="171"/>
      <c r="CC143" s="171"/>
      <c r="CD143" s="171"/>
      <c r="CE143" s="171"/>
      <c r="CF143" s="171"/>
      <c r="CG143" s="171"/>
    </row>
    <row r="144" spans="1:85" x14ac:dyDescent="0.2">
      <c r="A144" s="56"/>
      <c r="B144" s="56"/>
      <c r="C144" s="56"/>
      <c r="D144" s="56"/>
      <c r="E144" s="56"/>
      <c r="F144" s="56"/>
      <c r="G144" s="56"/>
      <c r="H144" s="56"/>
      <c r="I144" s="56"/>
      <c r="J144" s="56"/>
      <c r="K144" s="56"/>
      <c r="L144" s="56"/>
      <c r="M144" s="56"/>
      <c r="N144" s="56"/>
      <c r="O144" s="56"/>
      <c r="P144" s="56"/>
      <c r="Q144" s="56"/>
      <c r="R144" s="56"/>
      <c r="S144" s="56"/>
      <c r="T144" s="56"/>
      <c r="U144" s="56"/>
      <c r="V144" s="56"/>
      <c r="W144" s="56"/>
      <c r="X144" s="56"/>
      <c r="Y144" s="56"/>
      <c r="Z144" s="56"/>
      <c r="AA144" s="56"/>
      <c r="AB144" s="56"/>
      <c r="AC144" s="56"/>
      <c r="AD144" s="56"/>
      <c r="AE144" s="56"/>
      <c r="AF144" s="56"/>
      <c r="AG144" s="56"/>
      <c r="AH144" s="56"/>
      <c r="AI144" s="56"/>
      <c r="AJ144" s="56"/>
      <c r="AK144" s="56"/>
      <c r="AL144" s="56"/>
      <c r="AM144" s="56"/>
      <c r="AN144" s="56"/>
      <c r="AO144" s="56"/>
      <c r="AP144" s="56"/>
      <c r="AQ144" s="56"/>
      <c r="AR144" s="56"/>
      <c r="AS144" s="56"/>
      <c r="AT144" s="56"/>
      <c r="AU144" s="56"/>
      <c r="AV144" s="56"/>
      <c r="AW144" s="56"/>
      <c r="AX144" s="56"/>
      <c r="AY144" s="56"/>
      <c r="AZ144" s="56"/>
      <c r="BA144" s="56"/>
      <c r="BB144" s="56"/>
      <c r="BC144" s="234"/>
      <c r="BD144" s="234"/>
      <c r="BE144" s="235"/>
      <c r="BF144" s="236"/>
      <c r="BG144" s="80"/>
      <c r="BH144" s="171"/>
      <c r="BI144" s="171"/>
      <c r="BJ144" s="171"/>
      <c r="BK144" s="171"/>
      <c r="BL144" s="371"/>
      <c r="BM144" s="371"/>
      <c r="BN144" s="171"/>
      <c r="BO144" s="171"/>
      <c r="BP144" s="171"/>
      <c r="BQ144" s="171"/>
      <c r="BR144" s="171"/>
      <c r="BS144" s="171"/>
      <c r="BT144" s="171"/>
      <c r="BU144" s="171"/>
      <c r="BV144" s="171"/>
      <c r="BW144" s="171"/>
      <c r="BX144" s="171"/>
      <c r="BY144" s="171"/>
      <c r="BZ144" s="171"/>
      <c r="CA144" s="171"/>
      <c r="CB144" s="171"/>
      <c r="CC144" s="171"/>
      <c r="CD144" s="171"/>
      <c r="CE144" s="171"/>
      <c r="CF144" s="171"/>
      <c r="CG144" s="171"/>
    </row>
    <row r="145" spans="1:85" x14ac:dyDescent="0.2">
      <c r="A145" s="56"/>
      <c r="B145" s="56"/>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6"/>
      <c r="AI145" s="56"/>
      <c r="AJ145" s="56"/>
      <c r="AK145" s="56"/>
      <c r="AL145" s="56"/>
      <c r="AM145" s="56"/>
      <c r="AN145" s="56"/>
      <c r="AO145" s="56"/>
      <c r="AP145" s="56"/>
      <c r="AQ145" s="56"/>
      <c r="AR145" s="56"/>
      <c r="AS145" s="56"/>
      <c r="AT145" s="56"/>
      <c r="AU145" s="56"/>
      <c r="AV145" s="56"/>
      <c r="AW145" s="56"/>
      <c r="AX145" s="56"/>
      <c r="AY145" s="56"/>
      <c r="AZ145" s="56"/>
      <c r="BA145" s="56"/>
      <c r="BB145" s="56"/>
      <c r="BC145" s="234"/>
      <c r="BD145" s="234"/>
      <c r="BE145" s="235"/>
      <c r="BF145" s="236"/>
      <c r="BG145" s="80"/>
      <c r="BH145" s="171"/>
      <c r="BI145" s="171"/>
      <c r="BJ145" s="171"/>
      <c r="BK145" s="171"/>
      <c r="BL145" s="371"/>
      <c r="BM145" s="371"/>
      <c r="BN145" s="171"/>
      <c r="BO145" s="171"/>
      <c r="BP145" s="171"/>
      <c r="BQ145" s="171"/>
      <c r="BR145" s="171"/>
      <c r="BS145" s="171"/>
      <c r="BT145" s="171"/>
      <c r="BU145" s="171"/>
      <c r="BV145" s="171"/>
      <c r="BW145" s="171"/>
      <c r="BX145" s="171"/>
      <c r="BY145" s="171"/>
      <c r="BZ145" s="171"/>
      <c r="CA145" s="171"/>
      <c r="CB145" s="171"/>
      <c r="CC145" s="171"/>
      <c r="CD145" s="171"/>
      <c r="CE145" s="171"/>
      <c r="CF145" s="171"/>
      <c r="CG145" s="171"/>
    </row>
    <row r="146" spans="1:85" x14ac:dyDescent="0.2">
      <c r="A146" s="56"/>
      <c r="B146" s="56"/>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c r="AK146" s="56"/>
      <c r="AL146" s="56"/>
      <c r="AM146" s="56"/>
      <c r="AN146" s="56"/>
      <c r="AO146" s="56"/>
      <c r="AP146" s="56"/>
      <c r="AQ146" s="56"/>
      <c r="AR146" s="56"/>
      <c r="AS146" s="56"/>
      <c r="AT146" s="56"/>
      <c r="AU146" s="56"/>
      <c r="AV146" s="56"/>
      <c r="AW146" s="56"/>
      <c r="AX146" s="56"/>
      <c r="AY146" s="56"/>
      <c r="AZ146" s="56"/>
      <c r="BA146" s="56"/>
      <c r="BB146" s="56"/>
      <c r="BC146" s="234"/>
      <c r="BD146" s="234"/>
      <c r="BE146" s="235"/>
      <c r="BF146" s="236"/>
      <c r="BG146" s="80"/>
      <c r="BH146" s="171"/>
      <c r="BI146" s="171"/>
      <c r="BJ146" s="171"/>
      <c r="BK146" s="171"/>
      <c r="BL146" s="371"/>
      <c r="BM146" s="371"/>
      <c r="BN146" s="171"/>
      <c r="BO146" s="171"/>
      <c r="BP146" s="171"/>
      <c r="BQ146" s="171"/>
      <c r="BR146" s="171"/>
      <c r="BS146" s="171"/>
      <c r="BT146" s="171"/>
      <c r="BU146" s="171"/>
      <c r="BV146" s="171"/>
      <c r="BW146" s="171"/>
      <c r="BX146" s="171"/>
      <c r="BY146" s="171"/>
      <c r="BZ146" s="171"/>
      <c r="CA146" s="171"/>
      <c r="CB146" s="171"/>
      <c r="CC146" s="171"/>
      <c r="CD146" s="171"/>
      <c r="CE146" s="171"/>
      <c r="CF146" s="171"/>
      <c r="CG146" s="171"/>
    </row>
    <row r="147" spans="1:85" x14ac:dyDescent="0.2">
      <c r="A147" s="56"/>
      <c r="B147" s="56"/>
      <c r="C147" s="56"/>
      <c r="D147" s="56"/>
      <c r="E147" s="56"/>
      <c r="F147" s="56"/>
      <c r="G147" s="56"/>
      <c r="H147" s="56"/>
      <c r="I147" s="56"/>
      <c r="J147" s="56"/>
      <c r="K147" s="56"/>
      <c r="L147" s="56"/>
      <c r="M147" s="56"/>
      <c r="N147" s="56"/>
      <c r="O147" s="56"/>
      <c r="P147" s="56"/>
      <c r="Q147" s="56"/>
      <c r="R147" s="56"/>
      <c r="S147" s="56"/>
      <c r="T147" s="56"/>
      <c r="U147" s="56"/>
      <c r="V147" s="56"/>
      <c r="W147" s="56"/>
      <c r="X147" s="56"/>
      <c r="Y147" s="56"/>
      <c r="Z147" s="56"/>
      <c r="AA147" s="56"/>
      <c r="AB147" s="56"/>
      <c r="AC147" s="56"/>
      <c r="AD147" s="56"/>
      <c r="AE147" s="56"/>
      <c r="AF147" s="56"/>
      <c r="AG147" s="56"/>
      <c r="AH147" s="56"/>
      <c r="AI147" s="56"/>
      <c r="AJ147" s="56"/>
      <c r="AK147" s="56"/>
      <c r="AL147" s="56"/>
      <c r="AM147" s="56"/>
      <c r="AN147" s="56"/>
      <c r="AO147" s="56"/>
      <c r="AP147" s="56"/>
      <c r="AQ147" s="56"/>
      <c r="AR147" s="56"/>
      <c r="AS147" s="56"/>
      <c r="AT147" s="56"/>
      <c r="AU147" s="56"/>
      <c r="AV147" s="56"/>
      <c r="AW147" s="56"/>
      <c r="AX147" s="56"/>
      <c r="AY147" s="56"/>
      <c r="AZ147" s="56"/>
      <c r="BA147" s="56"/>
      <c r="BB147" s="56"/>
      <c r="BC147" s="234"/>
      <c r="BD147" s="234"/>
      <c r="BE147" s="235"/>
      <c r="BF147" s="236"/>
      <c r="BG147" s="80"/>
      <c r="BH147" s="171"/>
      <c r="BI147" s="171"/>
      <c r="BJ147" s="171"/>
      <c r="BK147" s="171"/>
      <c r="BL147" s="371"/>
      <c r="BM147" s="371"/>
      <c r="BN147" s="171"/>
      <c r="BO147" s="171"/>
      <c r="BP147" s="171"/>
      <c r="BQ147" s="171"/>
      <c r="BR147" s="171"/>
      <c r="BS147" s="171"/>
      <c r="BT147" s="171"/>
      <c r="BU147" s="171"/>
      <c r="BV147" s="171"/>
      <c r="BW147" s="171"/>
      <c r="BX147" s="171"/>
      <c r="BY147" s="171"/>
      <c r="BZ147" s="171"/>
      <c r="CA147" s="171"/>
      <c r="CB147" s="171"/>
      <c r="CC147" s="171"/>
      <c r="CD147" s="171"/>
      <c r="CE147" s="171"/>
      <c r="CF147" s="171"/>
      <c r="CG147" s="171"/>
    </row>
    <row r="148" spans="1:85" x14ac:dyDescent="0.2">
      <c r="A148" s="56"/>
      <c r="B148" s="56"/>
      <c r="C148" s="56"/>
      <c r="D148" s="56"/>
      <c r="E148" s="56"/>
      <c r="F148" s="56"/>
      <c r="G148" s="56"/>
      <c r="H148" s="56"/>
      <c r="I148" s="56"/>
      <c r="J148" s="56"/>
      <c r="K148" s="56"/>
      <c r="L148" s="56"/>
      <c r="M148" s="56"/>
      <c r="N148" s="56"/>
      <c r="O148" s="56"/>
      <c r="P148" s="56"/>
      <c r="Q148" s="56"/>
      <c r="R148" s="56"/>
      <c r="S148" s="56"/>
      <c r="T148" s="56"/>
      <c r="U148" s="56"/>
      <c r="V148" s="56"/>
      <c r="W148" s="56"/>
      <c r="X148" s="56"/>
      <c r="Y148" s="56"/>
      <c r="Z148" s="56"/>
      <c r="AA148" s="56"/>
      <c r="AB148" s="56"/>
      <c r="AC148" s="56"/>
      <c r="AD148" s="56"/>
      <c r="AE148" s="56"/>
      <c r="AF148" s="56"/>
      <c r="AG148" s="56"/>
      <c r="AH148" s="56"/>
      <c r="AI148" s="56"/>
      <c r="AJ148" s="56"/>
      <c r="AK148" s="56"/>
      <c r="AL148" s="56"/>
      <c r="AM148" s="56"/>
      <c r="AN148" s="56"/>
      <c r="AO148" s="56"/>
      <c r="AP148" s="56"/>
      <c r="AQ148" s="56"/>
      <c r="AR148" s="56"/>
      <c r="AS148" s="56"/>
      <c r="AT148" s="56"/>
      <c r="AU148" s="56"/>
      <c r="AV148" s="56"/>
      <c r="AW148" s="56"/>
      <c r="AX148" s="56"/>
      <c r="AY148" s="56"/>
      <c r="AZ148" s="56"/>
      <c r="BA148" s="56"/>
      <c r="BB148" s="56"/>
      <c r="BC148" s="234"/>
      <c r="BD148" s="234"/>
      <c r="BE148" s="235"/>
      <c r="BF148" s="236"/>
      <c r="BG148" s="80"/>
      <c r="BH148" s="171"/>
      <c r="BI148" s="171"/>
      <c r="BJ148" s="171"/>
      <c r="BK148" s="171"/>
      <c r="BL148" s="371"/>
      <c r="BM148" s="371"/>
      <c r="BN148" s="171"/>
      <c r="BO148" s="171"/>
      <c r="BP148" s="171"/>
      <c r="BQ148" s="171"/>
      <c r="BR148" s="171"/>
      <c r="BS148" s="171"/>
      <c r="BT148" s="171"/>
      <c r="BU148" s="171"/>
      <c r="BV148" s="171"/>
      <c r="BW148" s="171"/>
      <c r="BX148" s="171"/>
      <c r="BY148" s="171"/>
      <c r="BZ148" s="171"/>
      <c r="CA148" s="171"/>
      <c r="CB148" s="171"/>
      <c r="CC148" s="171"/>
      <c r="CD148" s="171"/>
      <c r="CE148" s="171"/>
      <c r="CF148" s="171"/>
      <c r="CG148" s="171"/>
    </row>
    <row r="149" spans="1:85" x14ac:dyDescent="0.2">
      <c r="A149" s="56"/>
      <c r="B149" s="56"/>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c r="AK149" s="56"/>
      <c r="AL149" s="56"/>
      <c r="AM149" s="56"/>
      <c r="AN149" s="56"/>
      <c r="AO149" s="56"/>
      <c r="AP149" s="56"/>
      <c r="AQ149" s="56"/>
      <c r="AR149" s="56"/>
      <c r="AS149" s="56"/>
      <c r="AT149" s="56"/>
      <c r="AU149" s="56"/>
      <c r="AV149" s="56"/>
      <c r="AW149" s="56"/>
      <c r="AX149" s="56"/>
      <c r="AY149" s="56"/>
      <c r="AZ149" s="56"/>
      <c r="BA149" s="56"/>
      <c r="BB149" s="56"/>
      <c r="BC149" s="234"/>
      <c r="BD149" s="234"/>
      <c r="BE149" s="235"/>
      <c r="BF149" s="236"/>
      <c r="BG149" s="80"/>
      <c r="BH149" s="171"/>
      <c r="BI149" s="171"/>
      <c r="BJ149" s="171"/>
      <c r="BK149" s="171"/>
      <c r="BL149" s="371"/>
      <c r="BM149" s="371"/>
      <c r="BN149" s="171"/>
      <c r="BO149" s="171"/>
      <c r="BP149" s="171"/>
      <c r="BQ149" s="171"/>
      <c r="BR149" s="171"/>
      <c r="BS149" s="171"/>
      <c r="BT149" s="171"/>
      <c r="BU149" s="171"/>
      <c r="BV149" s="171"/>
      <c r="BW149" s="171"/>
      <c r="BX149" s="171"/>
      <c r="BY149" s="171"/>
      <c r="BZ149" s="171"/>
      <c r="CA149" s="171"/>
      <c r="CB149" s="171"/>
      <c r="CC149" s="171"/>
      <c r="CD149" s="171"/>
      <c r="CE149" s="171"/>
      <c r="CF149" s="171"/>
      <c r="CG149" s="171"/>
    </row>
    <row r="150" spans="1:85" x14ac:dyDescent="0.2">
      <c r="A150" s="56"/>
      <c r="B150" s="56"/>
      <c r="C150" s="56"/>
      <c r="D150" s="56"/>
      <c r="E150" s="56"/>
      <c r="F150" s="56"/>
      <c r="G150" s="56"/>
      <c r="H150" s="56"/>
      <c r="I150" s="56"/>
      <c r="J150" s="56"/>
      <c r="K150" s="56"/>
      <c r="L150" s="56"/>
      <c r="M150" s="56"/>
      <c r="N150" s="56"/>
      <c r="O150" s="56"/>
      <c r="P150" s="56"/>
      <c r="Q150" s="56"/>
      <c r="R150" s="56"/>
      <c r="S150" s="56"/>
      <c r="T150" s="56"/>
      <c r="U150" s="56"/>
      <c r="V150" s="56"/>
      <c r="W150" s="56"/>
      <c r="X150" s="56"/>
      <c r="Y150" s="56"/>
      <c r="Z150" s="56"/>
      <c r="AA150" s="56"/>
      <c r="AB150" s="56"/>
      <c r="AC150" s="56"/>
      <c r="AD150" s="56"/>
      <c r="AE150" s="56"/>
      <c r="AF150" s="56"/>
      <c r="AG150" s="56"/>
      <c r="AH150" s="56"/>
      <c r="AI150" s="56"/>
      <c r="AJ150" s="56"/>
      <c r="AK150" s="56"/>
      <c r="AL150" s="56"/>
      <c r="AM150" s="56"/>
      <c r="AN150" s="56"/>
      <c r="AO150" s="56"/>
      <c r="AP150" s="56"/>
      <c r="AQ150" s="56"/>
      <c r="AR150" s="56"/>
      <c r="AS150" s="56"/>
      <c r="AT150" s="56"/>
      <c r="AU150" s="56"/>
      <c r="AV150" s="56"/>
      <c r="AW150" s="56"/>
      <c r="AX150" s="56"/>
      <c r="AY150" s="56"/>
      <c r="AZ150" s="56"/>
      <c r="BA150" s="56"/>
      <c r="BB150" s="56"/>
      <c r="BC150" s="234"/>
      <c r="BD150" s="234"/>
      <c r="BE150" s="235"/>
      <c r="BF150" s="236"/>
      <c r="BG150" s="80"/>
      <c r="BH150" s="171"/>
      <c r="BI150" s="171"/>
      <c r="BJ150" s="171"/>
      <c r="BK150" s="171"/>
      <c r="BL150" s="371"/>
      <c r="BM150" s="371"/>
      <c r="BN150" s="171"/>
      <c r="BO150" s="171"/>
      <c r="BP150" s="171"/>
      <c r="BQ150" s="171"/>
      <c r="BR150" s="171"/>
      <c r="BS150" s="171"/>
      <c r="BT150" s="171"/>
      <c r="BU150" s="171"/>
      <c r="BV150" s="171"/>
      <c r="BW150" s="171"/>
      <c r="BX150" s="171"/>
      <c r="BY150" s="171"/>
      <c r="BZ150" s="171"/>
      <c r="CA150" s="171"/>
      <c r="CB150" s="171"/>
      <c r="CC150" s="171"/>
      <c r="CD150" s="171"/>
      <c r="CE150" s="171"/>
      <c r="CF150" s="171"/>
      <c r="CG150" s="171"/>
    </row>
    <row r="151" spans="1:85" x14ac:dyDescent="0.2">
      <c r="A151" s="56"/>
      <c r="B151" s="56"/>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c r="AH151" s="56"/>
      <c r="AI151" s="56"/>
      <c r="AJ151" s="56"/>
      <c r="AK151" s="56"/>
      <c r="AL151" s="56"/>
      <c r="AM151" s="56"/>
      <c r="AN151" s="56"/>
      <c r="AO151" s="56"/>
      <c r="AP151" s="56"/>
      <c r="AQ151" s="56"/>
      <c r="AR151" s="56"/>
      <c r="AS151" s="56"/>
      <c r="AT151" s="56"/>
      <c r="AU151" s="56"/>
      <c r="AV151" s="56"/>
      <c r="AW151" s="56"/>
      <c r="AX151" s="56"/>
      <c r="AY151" s="56"/>
      <c r="AZ151" s="56"/>
      <c r="BA151" s="56"/>
      <c r="BB151" s="56"/>
      <c r="BC151" s="234"/>
      <c r="BD151" s="234"/>
      <c r="BE151" s="235"/>
      <c r="BF151" s="236"/>
      <c r="BG151" s="80"/>
      <c r="BH151" s="171"/>
      <c r="BI151" s="171"/>
      <c r="BJ151" s="171"/>
      <c r="BK151" s="171"/>
      <c r="BL151" s="371"/>
      <c r="BM151" s="371"/>
      <c r="BN151" s="171"/>
      <c r="BO151" s="171"/>
      <c r="BP151" s="171"/>
      <c r="BQ151" s="171"/>
      <c r="BR151" s="171"/>
      <c r="BS151" s="171"/>
      <c r="BT151" s="171"/>
      <c r="BU151" s="171"/>
      <c r="BV151" s="171"/>
      <c r="BW151" s="171"/>
      <c r="BX151" s="171"/>
      <c r="BY151" s="171"/>
      <c r="BZ151" s="171"/>
      <c r="CA151" s="171"/>
      <c r="CB151" s="171"/>
      <c r="CC151" s="171"/>
      <c r="CD151" s="171"/>
      <c r="CE151" s="171"/>
      <c r="CF151" s="171"/>
      <c r="CG151" s="171"/>
    </row>
    <row r="152" spans="1:85" x14ac:dyDescent="0.2">
      <c r="A152" s="56"/>
      <c r="B152" s="56"/>
      <c r="C152" s="56"/>
      <c r="D152" s="56"/>
      <c r="E152" s="56"/>
      <c r="F152" s="56"/>
      <c r="G152" s="56"/>
      <c r="H152" s="56"/>
      <c r="I152" s="56"/>
      <c r="J152" s="56"/>
      <c r="K152" s="56"/>
      <c r="L152" s="56"/>
      <c r="M152" s="56"/>
      <c r="N152" s="56"/>
      <c r="O152" s="56"/>
      <c r="P152" s="56"/>
      <c r="Q152" s="56"/>
      <c r="R152" s="56"/>
      <c r="S152" s="56"/>
      <c r="T152" s="56"/>
      <c r="U152" s="56"/>
      <c r="V152" s="56"/>
      <c r="W152" s="56"/>
      <c r="X152" s="56"/>
      <c r="Y152" s="56"/>
      <c r="Z152" s="56"/>
      <c r="AA152" s="56"/>
      <c r="AB152" s="56"/>
      <c r="AC152" s="56"/>
      <c r="AD152" s="56"/>
      <c r="AE152" s="56"/>
      <c r="AF152" s="56"/>
      <c r="AG152" s="56"/>
      <c r="AH152" s="56"/>
      <c r="AI152" s="56"/>
      <c r="AJ152" s="56"/>
      <c r="AK152" s="56"/>
      <c r="AL152" s="56"/>
      <c r="AM152" s="56"/>
      <c r="AN152" s="56"/>
      <c r="AO152" s="56"/>
      <c r="AP152" s="56"/>
      <c r="AQ152" s="56"/>
      <c r="AR152" s="56"/>
      <c r="AS152" s="56"/>
      <c r="AT152" s="56"/>
      <c r="AU152" s="56"/>
      <c r="AV152" s="56"/>
      <c r="AW152" s="56"/>
      <c r="AX152" s="56"/>
      <c r="AY152" s="56"/>
      <c r="AZ152" s="56"/>
      <c r="BA152" s="56"/>
      <c r="BB152" s="56"/>
      <c r="BC152" s="234"/>
      <c r="BD152" s="234"/>
      <c r="BE152" s="235"/>
      <c r="BF152" s="236"/>
      <c r="BG152" s="80"/>
      <c r="BH152" s="171"/>
      <c r="BI152" s="171"/>
      <c r="BJ152" s="171"/>
      <c r="BK152" s="171"/>
      <c r="BL152" s="371"/>
      <c r="BM152" s="371"/>
      <c r="BN152" s="171"/>
      <c r="BO152" s="171"/>
      <c r="BP152" s="171"/>
      <c r="BQ152" s="171"/>
      <c r="BR152" s="171"/>
      <c r="BS152" s="171"/>
      <c r="BT152" s="171"/>
      <c r="BU152" s="171"/>
      <c r="BV152" s="171"/>
      <c r="BW152" s="171"/>
      <c r="BX152" s="171"/>
      <c r="BY152" s="171"/>
      <c r="BZ152" s="171"/>
      <c r="CA152" s="171"/>
      <c r="CB152" s="171"/>
      <c r="CC152" s="171"/>
      <c r="CD152" s="171"/>
      <c r="CE152" s="171"/>
      <c r="CF152" s="171"/>
      <c r="CG152" s="171"/>
    </row>
    <row r="153" spans="1:85" x14ac:dyDescent="0.2">
      <c r="A153" s="56"/>
      <c r="B153" s="56"/>
      <c r="C153" s="56"/>
      <c r="D153" s="56"/>
      <c r="E153" s="56"/>
      <c r="F153" s="56"/>
      <c r="G153" s="56"/>
      <c r="H153" s="56"/>
      <c r="I153" s="56"/>
      <c r="J153" s="56"/>
      <c r="K153" s="56"/>
      <c r="L153" s="56"/>
      <c r="M153" s="56"/>
      <c r="N153" s="56"/>
      <c r="O153" s="56"/>
      <c r="P153" s="56"/>
      <c r="Q153" s="56"/>
      <c r="R153" s="56"/>
      <c r="S153" s="56"/>
      <c r="T153" s="56"/>
      <c r="U153" s="56"/>
      <c r="V153" s="56"/>
      <c r="W153" s="56"/>
      <c r="X153" s="56"/>
      <c r="Y153" s="56"/>
      <c r="Z153" s="56"/>
      <c r="AA153" s="56"/>
      <c r="AB153" s="56"/>
      <c r="AC153" s="56"/>
      <c r="AD153" s="56"/>
      <c r="AE153" s="56"/>
      <c r="AF153" s="56"/>
      <c r="AG153" s="56"/>
      <c r="AH153" s="56"/>
      <c r="AI153" s="56"/>
      <c r="AJ153" s="56"/>
      <c r="AK153" s="56"/>
      <c r="AL153" s="56"/>
      <c r="AM153" s="56"/>
      <c r="AN153" s="56"/>
      <c r="AO153" s="56"/>
      <c r="AP153" s="56"/>
      <c r="AQ153" s="56"/>
      <c r="AR153" s="56"/>
      <c r="AS153" s="56"/>
      <c r="AT153" s="56"/>
      <c r="AU153" s="56"/>
      <c r="AV153" s="56"/>
      <c r="AW153" s="56"/>
      <c r="AX153" s="56"/>
      <c r="AY153" s="56"/>
      <c r="AZ153" s="56"/>
      <c r="BA153" s="56"/>
      <c r="BB153" s="56"/>
      <c r="BC153" s="234"/>
      <c r="BD153" s="234"/>
      <c r="BE153" s="235"/>
      <c r="BF153" s="236"/>
      <c r="BG153" s="80"/>
      <c r="BH153" s="171"/>
      <c r="BI153" s="171"/>
      <c r="BJ153" s="171"/>
      <c r="BK153" s="171"/>
      <c r="BL153" s="371"/>
      <c r="BM153" s="371"/>
      <c r="BN153" s="171"/>
      <c r="BO153" s="171"/>
      <c r="BP153" s="171"/>
      <c r="BQ153" s="171"/>
      <c r="BR153" s="171"/>
      <c r="BS153" s="171"/>
      <c r="BT153" s="171"/>
      <c r="BU153" s="171"/>
      <c r="BV153" s="171"/>
      <c r="BW153" s="171"/>
      <c r="BX153" s="171"/>
      <c r="BY153" s="171"/>
      <c r="BZ153" s="171"/>
      <c r="CA153" s="171"/>
      <c r="CB153" s="171"/>
      <c r="CC153" s="171"/>
      <c r="CD153" s="171"/>
      <c r="CE153" s="171"/>
      <c r="CF153" s="171"/>
      <c r="CG153" s="171"/>
    </row>
    <row r="154" spans="1:85" x14ac:dyDescent="0.2">
      <c r="A154" s="56"/>
      <c r="B154" s="56"/>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c r="AK154" s="56"/>
      <c r="AL154" s="56"/>
      <c r="AM154" s="56"/>
      <c r="AN154" s="56"/>
      <c r="AO154" s="56"/>
      <c r="AP154" s="56"/>
      <c r="AQ154" s="56"/>
      <c r="AR154" s="56"/>
      <c r="AS154" s="56"/>
      <c r="AT154" s="56"/>
      <c r="AU154" s="56"/>
      <c r="AV154" s="56"/>
      <c r="AW154" s="56"/>
      <c r="AX154" s="56"/>
      <c r="AY154" s="56"/>
      <c r="AZ154" s="56"/>
      <c r="BA154" s="56"/>
      <c r="BB154" s="56"/>
      <c r="BC154" s="234"/>
      <c r="BD154" s="234"/>
      <c r="BE154" s="235"/>
      <c r="BF154" s="236"/>
      <c r="BG154" s="80"/>
      <c r="BH154" s="171"/>
      <c r="BI154" s="171"/>
      <c r="BJ154" s="171"/>
      <c r="BK154" s="171"/>
      <c r="BL154" s="371"/>
      <c r="BM154" s="371"/>
      <c r="BN154" s="171"/>
      <c r="BO154" s="171"/>
      <c r="BP154" s="171"/>
      <c r="BQ154" s="171"/>
      <c r="BR154" s="171"/>
      <c r="BS154" s="171"/>
      <c r="BT154" s="171"/>
      <c r="BU154" s="171"/>
      <c r="BV154" s="171"/>
      <c r="BW154" s="171"/>
      <c r="BX154" s="171"/>
      <c r="BY154" s="171"/>
      <c r="BZ154" s="171"/>
      <c r="CA154" s="171"/>
      <c r="CB154" s="171"/>
      <c r="CC154" s="171"/>
      <c r="CD154" s="171"/>
      <c r="CE154" s="171"/>
      <c r="CF154" s="171"/>
      <c r="CG154" s="171"/>
    </row>
    <row r="155" spans="1:85" x14ac:dyDescent="0.2">
      <c r="A155" s="56"/>
      <c r="B155" s="56"/>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c r="AK155" s="56"/>
      <c r="AL155" s="56"/>
      <c r="AM155" s="56"/>
      <c r="AN155" s="56"/>
      <c r="AO155" s="56"/>
      <c r="AP155" s="56"/>
      <c r="AQ155" s="56"/>
      <c r="AR155" s="56"/>
      <c r="AS155" s="56"/>
      <c r="AT155" s="56"/>
      <c r="AU155" s="56"/>
      <c r="AV155" s="56"/>
      <c r="AW155" s="56"/>
      <c r="AX155" s="56"/>
      <c r="AY155" s="56"/>
      <c r="AZ155" s="56"/>
      <c r="BA155" s="56"/>
      <c r="BB155" s="56"/>
      <c r="BC155" s="234"/>
      <c r="BD155" s="234"/>
      <c r="BE155" s="235"/>
      <c r="BF155" s="236"/>
      <c r="BG155" s="80"/>
      <c r="BH155" s="171"/>
      <c r="BI155" s="171"/>
      <c r="BJ155" s="171"/>
      <c r="BK155" s="171"/>
      <c r="BL155" s="371"/>
      <c r="BM155" s="371"/>
      <c r="BN155" s="171"/>
      <c r="BO155" s="171"/>
      <c r="BP155" s="171"/>
      <c r="BQ155" s="171"/>
      <c r="BR155" s="171"/>
      <c r="BS155" s="171"/>
      <c r="BT155" s="171"/>
      <c r="BU155" s="171"/>
      <c r="BV155" s="171"/>
      <c r="BW155" s="171"/>
      <c r="BX155" s="171"/>
      <c r="BY155" s="171"/>
      <c r="BZ155" s="171"/>
      <c r="CA155" s="171"/>
      <c r="CB155" s="171"/>
      <c r="CC155" s="171"/>
      <c r="CD155" s="171"/>
      <c r="CE155" s="171"/>
      <c r="CF155" s="171"/>
      <c r="CG155" s="171"/>
    </row>
    <row r="156" spans="1:85" x14ac:dyDescent="0.2">
      <c r="A156" s="56"/>
      <c r="B156" s="56"/>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c r="AK156" s="56"/>
      <c r="AL156" s="56"/>
      <c r="AM156" s="56"/>
      <c r="AN156" s="56"/>
      <c r="AO156" s="56"/>
      <c r="AP156" s="56"/>
      <c r="AQ156" s="56"/>
      <c r="AR156" s="56"/>
      <c r="AS156" s="56"/>
      <c r="AT156" s="56"/>
      <c r="AU156" s="56"/>
      <c r="AV156" s="56"/>
      <c r="AW156" s="56"/>
      <c r="AX156" s="56"/>
      <c r="AY156" s="56"/>
      <c r="AZ156" s="56"/>
      <c r="BA156" s="56"/>
      <c r="BB156" s="56"/>
      <c r="BC156" s="234"/>
      <c r="BD156" s="234"/>
      <c r="BE156" s="235"/>
      <c r="BF156" s="236"/>
      <c r="BG156" s="80"/>
      <c r="BH156" s="171"/>
      <c r="BI156" s="171"/>
      <c r="BJ156" s="171"/>
      <c r="BK156" s="171"/>
      <c r="BL156" s="371"/>
      <c r="BM156" s="371"/>
      <c r="BN156" s="171"/>
      <c r="BO156" s="171"/>
      <c r="BP156" s="171"/>
      <c r="BQ156" s="171"/>
      <c r="BR156" s="171"/>
      <c r="BS156" s="171"/>
      <c r="BT156" s="171"/>
      <c r="BU156" s="171"/>
      <c r="BV156" s="171"/>
      <c r="BW156" s="171"/>
      <c r="BX156" s="171"/>
      <c r="BY156" s="171"/>
      <c r="BZ156" s="171"/>
      <c r="CA156" s="171"/>
      <c r="CB156" s="171"/>
      <c r="CC156" s="171"/>
      <c r="CD156" s="171"/>
      <c r="CE156" s="171"/>
      <c r="CF156" s="171"/>
      <c r="CG156" s="171"/>
    </row>
    <row r="157" spans="1:85" x14ac:dyDescent="0.2">
      <c r="A157" s="56"/>
      <c r="B157" s="56"/>
      <c r="C157" s="56"/>
      <c r="D157" s="56"/>
      <c r="E157" s="56"/>
      <c r="F157" s="56"/>
      <c r="G157" s="56"/>
      <c r="H157" s="56"/>
      <c r="I157" s="56"/>
      <c r="J157" s="56"/>
      <c r="K157" s="56"/>
      <c r="L157" s="56"/>
      <c r="M157" s="56"/>
      <c r="N157" s="56"/>
      <c r="O157" s="56"/>
      <c r="P157" s="56"/>
      <c r="Q157" s="56"/>
      <c r="R157" s="56"/>
      <c r="S157" s="56"/>
      <c r="T157" s="56"/>
      <c r="U157" s="56"/>
      <c r="V157" s="56"/>
      <c r="W157" s="56"/>
      <c r="X157" s="56"/>
      <c r="Y157" s="56"/>
      <c r="Z157" s="56"/>
      <c r="AA157" s="56"/>
      <c r="AB157" s="56"/>
      <c r="AC157" s="56"/>
      <c r="AD157" s="56"/>
      <c r="AE157" s="56"/>
      <c r="AF157" s="56"/>
      <c r="AG157" s="56"/>
      <c r="AH157" s="56"/>
      <c r="AI157" s="56"/>
      <c r="AJ157" s="56"/>
      <c r="AK157" s="56"/>
      <c r="AL157" s="56"/>
      <c r="AM157" s="56"/>
      <c r="AN157" s="56"/>
      <c r="AO157" s="56"/>
      <c r="AP157" s="56"/>
      <c r="AQ157" s="56"/>
      <c r="AR157" s="56"/>
      <c r="AS157" s="56"/>
      <c r="AT157" s="56"/>
      <c r="AU157" s="56"/>
      <c r="AV157" s="56"/>
      <c r="AW157" s="56"/>
      <c r="AX157" s="56"/>
      <c r="AY157" s="56"/>
      <c r="AZ157" s="56"/>
      <c r="BA157" s="56"/>
      <c r="BB157" s="56"/>
      <c r="BC157" s="234"/>
      <c r="BD157" s="234"/>
      <c r="BE157" s="235"/>
      <c r="BF157" s="236"/>
      <c r="BG157" s="80"/>
      <c r="BH157" s="171"/>
      <c r="BI157" s="171"/>
      <c r="BJ157" s="171"/>
      <c r="BK157" s="171"/>
      <c r="BL157" s="371"/>
      <c r="BM157" s="371"/>
      <c r="BN157" s="171"/>
      <c r="BO157" s="171"/>
      <c r="BP157" s="171"/>
      <c r="BQ157" s="171"/>
      <c r="BR157" s="171"/>
      <c r="BS157" s="171"/>
      <c r="BT157" s="171"/>
      <c r="BU157" s="171"/>
      <c r="BV157" s="171"/>
      <c r="BW157" s="171"/>
      <c r="BX157" s="171"/>
      <c r="BY157" s="171"/>
      <c r="BZ157" s="171"/>
      <c r="CA157" s="171"/>
      <c r="CB157" s="171"/>
      <c r="CC157" s="171"/>
      <c r="CD157" s="171"/>
      <c r="CE157" s="171"/>
      <c r="CF157" s="171"/>
      <c r="CG157" s="171"/>
    </row>
    <row r="158" spans="1:85" x14ac:dyDescent="0.2">
      <c r="A158" s="56"/>
      <c r="B158" s="56"/>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6"/>
      <c r="AN158" s="56"/>
      <c r="AO158" s="56"/>
      <c r="AP158" s="56"/>
      <c r="AQ158" s="56"/>
      <c r="AR158" s="56"/>
      <c r="AS158" s="56"/>
      <c r="AT158" s="56"/>
      <c r="AU158" s="56"/>
      <c r="AV158" s="56"/>
      <c r="AW158" s="56"/>
      <c r="AX158" s="56"/>
      <c r="AY158" s="56"/>
      <c r="AZ158" s="56"/>
      <c r="BA158" s="56"/>
      <c r="BB158" s="56"/>
      <c r="BC158" s="234"/>
      <c r="BD158" s="234"/>
      <c r="BE158" s="235"/>
      <c r="BF158" s="236"/>
      <c r="BG158" s="80"/>
      <c r="BH158" s="171"/>
      <c r="BI158" s="171"/>
      <c r="BJ158" s="171"/>
      <c r="BK158" s="171"/>
      <c r="BL158" s="371"/>
      <c r="BM158" s="371"/>
      <c r="BN158" s="171"/>
      <c r="BO158" s="171"/>
      <c r="BP158" s="171"/>
      <c r="BQ158" s="171"/>
      <c r="BR158" s="171"/>
      <c r="BS158" s="171"/>
      <c r="BT158" s="171"/>
      <c r="BU158" s="171"/>
      <c r="BV158" s="171"/>
      <c r="BW158" s="171"/>
      <c r="BX158" s="171"/>
      <c r="BY158" s="171"/>
      <c r="BZ158" s="171"/>
      <c r="CA158" s="171"/>
      <c r="CB158" s="171"/>
      <c r="CC158" s="171"/>
      <c r="CD158" s="171"/>
      <c r="CE158" s="171"/>
      <c r="CF158" s="171"/>
      <c r="CG158" s="171"/>
    </row>
    <row r="159" spans="1:85" x14ac:dyDescent="0.2">
      <c r="A159" s="56"/>
      <c r="B159" s="56"/>
      <c r="C159" s="56"/>
      <c r="D159" s="56"/>
      <c r="E159" s="56"/>
      <c r="F159" s="56"/>
      <c r="G159" s="56"/>
      <c r="H159" s="56"/>
      <c r="I159" s="56"/>
      <c r="J159" s="56"/>
      <c r="K159" s="56"/>
      <c r="L159" s="56"/>
      <c r="M159" s="56"/>
      <c r="N159" s="56"/>
      <c r="O159" s="56"/>
      <c r="P159" s="56"/>
      <c r="Q159" s="56"/>
      <c r="R159" s="56"/>
      <c r="S159" s="56"/>
      <c r="T159" s="56"/>
      <c r="U159" s="56"/>
      <c r="V159" s="56"/>
      <c r="W159" s="56"/>
      <c r="X159" s="56"/>
      <c r="Y159" s="56"/>
      <c r="Z159" s="56"/>
      <c r="AA159" s="56"/>
      <c r="AB159" s="56"/>
      <c r="AC159" s="56"/>
      <c r="AD159" s="56"/>
      <c r="AE159" s="56"/>
      <c r="AF159" s="56"/>
      <c r="AG159" s="56"/>
      <c r="AH159" s="56"/>
      <c r="AI159" s="56"/>
      <c r="AJ159" s="56"/>
      <c r="AK159" s="56"/>
      <c r="AL159" s="56"/>
      <c r="AM159" s="56"/>
      <c r="AN159" s="56"/>
      <c r="AO159" s="56"/>
      <c r="AP159" s="56"/>
      <c r="AQ159" s="56"/>
      <c r="AR159" s="56"/>
      <c r="AS159" s="56"/>
      <c r="AT159" s="56"/>
      <c r="AU159" s="56"/>
      <c r="AV159" s="56"/>
      <c r="AW159" s="56"/>
      <c r="AX159" s="56"/>
      <c r="AY159" s="56"/>
      <c r="AZ159" s="56"/>
      <c r="BA159" s="56"/>
      <c r="BB159" s="56"/>
      <c r="BC159" s="234"/>
      <c r="BD159" s="234"/>
      <c r="BE159" s="235"/>
      <c r="BF159" s="236"/>
      <c r="BG159" s="80"/>
      <c r="BH159" s="171"/>
      <c r="BI159" s="171"/>
      <c r="BJ159" s="171"/>
      <c r="BK159" s="171"/>
      <c r="BL159" s="371"/>
      <c r="BM159" s="371"/>
      <c r="BN159" s="171"/>
      <c r="BO159" s="171"/>
      <c r="BP159" s="171"/>
      <c r="BQ159" s="171"/>
      <c r="BR159" s="171"/>
      <c r="BS159" s="171"/>
      <c r="BT159" s="171"/>
      <c r="BU159" s="171"/>
      <c r="BV159" s="171"/>
      <c r="BW159" s="171"/>
      <c r="BX159" s="171"/>
      <c r="BY159" s="171"/>
      <c r="BZ159" s="171"/>
      <c r="CA159" s="171"/>
      <c r="CB159" s="171"/>
      <c r="CC159" s="171"/>
      <c r="CD159" s="171"/>
      <c r="CE159" s="171"/>
      <c r="CF159" s="171"/>
      <c r="CG159" s="171"/>
    </row>
    <row r="160" spans="1:85" x14ac:dyDescent="0.2">
      <c r="A160" s="56"/>
      <c r="B160" s="56"/>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6"/>
      <c r="AN160" s="56"/>
      <c r="AO160" s="56"/>
      <c r="AP160" s="56"/>
      <c r="AQ160" s="56"/>
      <c r="AR160" s="56"/>
      <c r="AS160" s="56"/>
      <c r="AT160" s="56"/>
      <c r="AU160" s="56"/>
      <c r="AV160" s="56"/>
      <c r="AW160" s="56"/>
      <c r="AX160" s="56"/>
      <c r="AY160" s="56"/>
      <c r="AZ160" s="56"/>
      <c r="BA160" s="56"/>
      <c r="BB160" s="56"/>
      <c r="BC160" s="234"/>
      <c r="BD160" s="234"/>
      <c r="BE160" s="235"/>
      <c r="BF160" s="236"/>
      <c r="BG160" s="80"/>
      <c r="BH160" s="171"/>
      <c r="BI160" s="171"/>
      <c r="BJ160" s="171"/>
      <c r="BK160" s="171"/>
      <c r="BL160" s="371"/>
      <c r="BM160" s="371"/>
      <c r="BN160" s="171"/>
      <c r="BO160" s="171"/>
      <c r="BP160" s="171"/>
      <c r="BQ160" s="171"/>
      <c r="BR160" s="171"/>
      <c r="BS160" s="171"/>
      <c r="BT160" s="171"/>
      <c r="BU160" s="171"/>
      <c r="BV160" s="171"/>
      <c r="BW160" s="171"/>
      <c r="BX160" s="171"/>
      <c r="BY160" s="171"/>
      <c r="BZ160" s="171"/>
      <c r="CA160" s="171"/>
      <c r="CB160" s="171"/>
      <c r="CC160" s="171"/>
      <c r="CD160" s="171"/>
      <c r="CE160" s="171"/>
      <c r="CF160" s="171"/>
      <c r="CG160" s="171"/>
    </row>
    <row r="161" spans="1:85" x14ac:dyDescent="0.2">
      <c r="A161" s="56"/>
      <c r="B161" s="56"/>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6"/>
      <c r="AN161" s="56"/>
      <c r="AO161" s="56"/>
      <c r="AP161" s="56"/>
      <c r="AQ161" s="56"/>
      <c r="AR161" s="56"/>
      <c r="AS161" s="56"/>
      <c r="AT161" s="56"/>
      <c r="AU161" s="56"/>
      <c r="AV161" s="56"/>
      <c r="AW161" s="56"/>
      <c r="AX161" s="56"/>
      <c r="AY161" s="56"/>
      <c r="AZ161" s="56"/>
      <c r="BA161" s="56"/>
      <c r="BB161" s="56"/>
      <c r="BC161" s="234"/>
      <c r="BD161" s="234"/>
      <c r="BE161" s="235"/>
      <c r="BF161" s="236"/>
      <c r="BG161" s="80"/>
      <c r="BH161" s="171"/>
      <c r="BI161" s="171"/>
      <c r="BJ161" s="171"/>
      <c r="BK161" s="171"/>
      <c r="BL161" s="371"/>
      <c r="BM161" s="371"/>
      <c r="BN161" s="171"/>
      <c r="BO161" s="171"/>
      <c r="BP161" s="171"/>
      <c r="BQ161" s="171"/>
      <c r="BR161" s="171"/>
      <c r="BS161" s="171"/>
      <c r="BT161" s="171"/>
      <c r="BU161" s="171"/>
      <c r="BV161" s="171"/>
      <c r="BW161" s="171"/>
      <c r="BX161" s="171"/>
      <c r="BY161" s="171"/>
      <c r="BZ161" s="171"/>
      <c r="CA161" s="171"/>
      <c r="CB161" s="171"/>
      <c r="CC161" s="171"/>
      <c r="CD161" s="171"/>
      <c r="CE161" s="171"/>
      <c r="CF161" s="171"/>
      <c r="CG161" s="171"/>
    </row>
    <row r="162" spans="1:85" x14ac:dyDescent="0.2">
      <c r="A162" s="56"/>
      <c r="B162" s="56"/>
      <c r="C162" s="56"/>
      <c r="D162" s="56"/>
      <c r="E162" s="56"/>
      <c r="F162" s="56"/>
      <c r="G162" s="56"/>
      <c r="H162" s="56"/>
      <c r="I162" s="56"/>
      <c r="J162" s="56"/>
      <c r="K162" s="56"/>
      <c r="L162" s="56"/>
      <c r="M162" s="56"/>
      <c r="N162" s="56"/>
      <c r="O162" s="56"/>
      <c r="P162" s="56"/>
      <c r="Q162" s="56"/>
      <c r="R162" s="56"/>
      <c r="S162" s="56"/>
      <c r="T162" s="56"/>
      <c r="U162" s="56"/>
      <c r="V162" s="56"/>
      <c r="W162" s="56"/>
      <c r="X162" s="56"/>
      <c r="Y162" s="56"/>
      <c r="Z162" s="56"/>
      <c r="AA162" s="56"/>
      <c r="AB162" s="56"/>
      <c r="AC162" s="56"/>
      <c r="AD162" s="56"/>
      <c r="AE162" s="56"/>
      <c r="AF162" s="56"/>
      <c r="AG162" s="56"/>
      <c r="AH162" s="56"/>
      <c r="AI162" s="56"/>
      <c r="AJ162" s="56"/>
      <c r="AK162" s="56"/>
      <c r="AL162" s="56"/>
      <c r="AM162" s="56"/>
      <c r="AN162" s="56"/>
      <c r="AO162" s="56"/>
      <c r="AP162" s="56"/>
      <c r="AQ162" s="56"/>
      <c r="AR162" s="56"/>
      <c r="AS162" s="56"/>
      <c r="AT162" s="56"/>
      <c r="AU162" s="56"/>
      <c r="AV162" s="56"/>
      <c r="AW162" s="56"/>
      <c r="AX162" s="56"/>
      <c r="AY162" s="56"/>
      <c r="AZ162" s="56"/>
      <c r="BA162" s="56"/>
      <c r="BB162" s="56"/>
      <c r="BC162" s="234"/>
      <c r="BD162" s="234"/>
      <c r="BE162" s="235"/>
      <c r="BF162" s="236"/>
      <c r="BG162" s="80"/>
      <c r="BH162" s="171"/>
      <c r="BI162" s="171"/>
      <c r="BJ162" s="171"/>
      <c r="BK162" s="171"/>
      <c r="BL162" s="371"/>
      <c r="BM162" s="371"/>
      <c r="BN162" s="171"/>
      <c r="BO162" s="171"/>
      <c r="BP162" s="171"/>
      <c r="BQ162" s="171"/>
      <c r="BR162" s="171"/>
      <c r="BS162" s="171"/>
      <c r="BT162" s="171"/>
      <c r="BU162" s="171"/>
      <c r="BV162" s="171"/>
      <c r="BW162" s="171"/>
      <c r="BX162" s="171"/>
      <c r="BY162" s="171"/>
      <c r="BZ162" s="171"/>
      <c r="CA162" s="171"/>
      <c r="CB162" s="171"/>
      <c r="CC162" s="171"/>
      <c r="CD162" s="171"/>
      <c r="CE162" s="171"/>
      <c r="CF162" s="171"/>
      <c r="CG162" s="171"/>
    </row>
    <row r="163" spans="1:85" x14ac:dyDescent="0.2">
      <c r="A163" s="56"/>
      <c r="B163" s="56"/>
      <c r="C163" s="56"/>
      <c r="D163" s="56"/>
      <c r="E163" s="56"/>
      <c r="F163" s="56"/>
      <c r="G163" s="56"/>
      <c r="H163" s="56"/>
      <c r="I163" s="56"/>
      <c r="J163" s="56"/>
      <c r="K163" s="56"/>
      <c r="L163" s="56"/>
      <c r="M163" s="56"/>
      <c r="N163" s="56"/>
      <c r="O163" s="56"/>
      <c r="P163" s="56"/>
      <c r="Q163" s="56"/>
      <c r="R163" s="56"/>
      <c r="S163" s="56"/>
      <c r="T163" s="56"/>
      <c r="U163" s="56"/>
      <c r="V163" s="56"/>
      <c r="W163" s="56"/>
      <c r="X163" s="56"/>
      <c r="Y163" s="56"/>
      <c r="Z163" s="56"/>
      <c r="AA163" s="56"/>
      <c r="AB163" s="56"/>
      <c r="AC163" s="56"/>
      <c r="AD163" s="56"/>
      <c r="AE163" s="56"/>
      <c r="AF163" s="56"/>
      <c r="AG163" s="56"/>
      <c r="AH163" s="56"/>
      <c r="AI163" s="56"/>
      <c r="AJ163" s="56"/>
      <c r="AK163" s="56"/>
      <c r="AL163" s="56"/>
      <c r="AM163" s="56"/>
      <c r="AN163" s="56"/>
      <c r="AO163" s="56"/>
      <c r="AP163" s="56"/>
      <c r="AQ163" s="56"/>
      <c r="AR163" s="56"/>
      <c r="AS163" s="56"/>
      <c r="AT163" s="56"/>
      <c r="AU163" s="56"/>
      <c r="AV163" s="56"/>
      <c r="AW163" s="56"/>
      <c r="AX163" s="56"/>
      <c r="AY163" s="56"/>
      <c r="AZ163" s="56"/>
      <c r="BA163" s="56"/>
      <c r="BB163" s="56"/>
      <c r="BC163" s="234"/>
      <c r="BD163" s="234"/>
      <c r="BE163" s="235"/>
      <c r="BF163" s="236"/>
      <c r="BG163" s="80"/>
      <c r="BH163" s="171"/>
      <c r="BI163" s="171"/>
      <c r="BJ163" s="171"/>
      <c r="BK163" s="171"/>
      <c r="BL163" s="371"/>
      <c r="BM163" s="371"/>
      <c r="BN163" s="171"/>
      <c r="BO163" s="171"/>
      <c r="BP163" s="171"/>
      <c r="BQ163" s="171"/>
      <c r="BR163" s="171"/>
      <c r="BS163" s="171"/>
      <c r="BT163" s="171"/>
      <c r="BU163" s="171"/>
      <c r="BV163" s="171"/>
      <c r="BW163" s="171"/>
      <c r="BX163" s="171"/>
      <c r="BY163" s="171"/>
      <c r="BZ163" s="171"/>
      <c r="CA163" s="171"/>
      <c r="CB163" s="171"/>
      <c r="CC163" s="171"/>
      <c r="CD163" s="171"/>
      <c r="CE163" s="171"/>
      <c r="CF163" s="171"/>
      <c r="CG163" s="171"/>
    </row>
    <row r="164" spans="1:85" x14ac:dyDescent="0.2">
      <c r="A164" s="56"/>
      <c r="B164" s="56"/>
      <c r="C164" s="56"/>
      <c r="D164" s="56"/>
      <c r="E164" s="56"/>
      <c r="F164" s="56"/>
      <c r="G164" s="56"/>
      <c r="H164" s="56"/>
      <c r="I164" s="56"/>
      <c r="J164" s="56"/>
      <c r="K164" s="56"/>
      <c r="L164" s="56"/>
      <c r="M164" s="56"/>
      <c r="N164" s="56"/>
      <c r="O164" s="56"/>
      <c r="P164" s="56"/>
      <c r="Q164" s="56"/>
      <c r="R164" s="56"/>
      <c r="S164" s="56"/>
      <c r="T164" s="56"/>
      <c r="U164" s="56"/>
      <c r="V164" s="56"/>
      <c r="W164" s="56"/>
      <c r="X164" s="56"/>
      <c r="Y164" s="56"/>
      <c r="Z164" s="56"/>
      <c r="AA164" s="56"/>
      <c r="AB164" s="56"/>
      <c r="AC164" s="56"/>
      <c r="AD164" s="56"/>
      <c r="AE164" s="56"/>
      <c r="AF164" s="56"/>
      <c r="AG164" s="56"/>
      <c r="AH164" s="56"/>
      <c r="AI164" s="56"/>
      <c r="AJ164" s="56"/>
      <c r="AK164" s="56"/>
      <c r="AL164" s="56"/>
      <c r="AM164" s="56"/>
      <c r="AN164" s="56"/>
      <c r="AO164" s="56"/>
      <c r="AP164" s="56"/>
      <c r="AQ164" s="56"/>
      <c r="AR164" s="56"/>
      <c r="AS164" s="56"/>
      <c r="AT164" s="56"/>
      <c r="AU164" s="56"/>
      <c r="AV164" s="56"/>
      <c r="AW164" s="56"/>
      <c r="AX164" s="56"/>
      <c r="AY164" s="56"/>
      <c r="AZ164" s="56"/>
      <c r="BA164" s="56"/>
      <c r="BB164" s="56"/>
      <c r="BC164" s="234"/>
      <c r="BD164" s="234"/>
      <c r="BE164" s="235"/>
      <c r="BF164" s="236"/>
      <c r="BG164" s="80"/>
      <c r="BH164" s="171"/>
      <c r="BI164" s="171"/>
      <c r="BJ164" s="171"/>
      <c r="BK164" s="171"/>
      <c r="BL164" s="371"/>
      <c r="BM164" s="371"/>
      <c r="BN164" s="171"/>
      <c r="BO164" s="171"/>
      <c r="BP164" s="171"/>
      <c r="BQ164" s="171"/>
      <c r="BR164" s="171"/>
      <c r="BS164" s="171"/>
      <c r="BT164" s="171"/>
      <c r="BU164" s="171"/>
      <c r="BV164" s="171"/>
      <c r="BW164" s="171"/>
      <c r="BX164" s="171"/>
      <c r="BY164" s="171"/>
      <c r="BZ164" s="171"/>
      <c r="CA164" s="171"/>
      <c r="CB164" s="171"/>
      <c r="CC164" s="171"/>
      <c r="CD164" s="171"/>
      <c r="CE164" s="171"/>
      <c r="CF164" s="171"/>
      <c r="CG164" s="171"/>
    </row>
    <row r="165" spans="1:85" x14ac:dyDescent="0.2">
      <c r="A165" s="56"/>
      <c r="B165" s="56"/>
      <c r="C165" s="56"/>
      <c r="D165" s="56"/>
      <c r="E165" s="56"/>
      <c r="F165" s="56"/>
      <c r="G165" s="56"/>
      <c r="H165" s="56"/>
      <c r="I165" s="56"/>
      <c r="J165" s="56"/>
      <c r="K165" s="56"/>
      <c r="L165" s="56"/>
      <c r="M165" s="56"/>
      <c r="N165" s="56"/>
      <c r="O165" s="56"/>
      <c r="P165" s="56"/>
      <c r="Q165" s="56"/>
      <c r="R165" s="56"/>
      <c r="S165" s="56"/>
      <c r="T165" s="56"/>
      <c r="U165" s="56"/>
      <c r="V165" s="56"/>
      <c r="W165" s="56"/>
      <c r="X165" s="56"/>
      <c r="Y165" s="56"/>
      <c r="Z165" s="56"/>
      <c r="AA165" s="56"/>
      <c r="AB165" s="56"/>
      <c r="AC165" s="56"/>
      <c r="AD165" s="56"/>
      <c r="AE165" s="56"/>
      <c r="AF165" s="56"/>
      <c r="AG165" s="56"/>
      <c r="AH165" s="56"/>
      <c r="AI165" s="56"/>
      <c r="AJ165" s="56"/>
      <c r="AK165" s="56"/>
      <c r="AL165" s="56"/>
      <c r="AM165" s="56"/>
      <c r="AN165" s="56"/>
      <c r="AO165" s="56"/>
      <c r="AP165" s="56"/>
      <c r="AQ165" s="56"/>
      <c r="AR165" s="56"/>
      <c r="AS165" s="56"/>
      <c r="AT165" s="56"/>
      <c r="AU165" s="56"/>
      <c r="AV165" s="56"/>
      <c r="AW165" s="56"/>
      <c r="AX165" s="56"/>
      <c r="AY165" s="56"/>
      <c r="AZ165" s="56"/>
      <c r="BA165" s="56"/>
      <c r="BB165" s="56"/>
      <c r="BC165" s="234"/>
      <c r="BD165" s="234"/>
      <c r="BE165" s="235"/>
      <c r="BF165" s="236"/>
      <c r="BG165" s="80"/>
      <c r="BH165" s="171"/>
      <c r="BI165" s="171"/>
      <c r="BJ165" s="171"/>
      <c r="BK165" s="171"/>
      <c r="BL165" s="371"/>
      <c r="BM165" s="371"/>
      <c r="BN165" s="171"/>
      <c r="BO165" s="171"/>
      <c r="BP165" s="171"/>
      <c r="BQ165" s="171"/>
      <c r="BR165" s="171"/>
      <c r="BS165" s="171"/>
      <c r="BT165" s="171"/>
      <c r="BU165" s="171"/>
      <c r="BV165" s="171"/>
      <c r="BW165" s="171"/>
      <c r="BX165" s="171"/>
      <c r="BY165" s="171"/>
      <c r="BZ165" s="171"/>
      <c r="CA165" s="171"/>
      <c r="CB165" s="171"/>
      <c r="CC165" s="171"/>
      <c r="CD165" s="171"/>
      <c r="CE165" s="171"/>
      <c r="CF165" s="171"/>
      <c r="CG165" s="171"/>
    </row>
    <row r="166" spans="1:85" x14ac:dyDescent="0.2">
      <c r="A166" s="56"/>
      <c r="B166" s="56"/>
      <c r="C166" s="56"/>
      <c r="D166" s="56"/>
      <c r="E166" s="56"/>
      <c r="F166" s="56"/>
      <c r="G166" s="56"/>
      <c r="H166" s="56"/>
      <c r="I166" s="56"/>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6"/>
      <c r="AI166" s="56"/>
      <c r="AJ166" s="56"/>
      <c r="AK166" s="56"/>
      <c r="AL166" s="56"/>
      <c r="AM166" s="56"/>
      <c r="AN166" s="56"/>
      <c r="AO166" s="56"/>
      <c r="AP166" s="56"/>
      <c r="AQ166" s="56"/>
      <c r="AR166" s="56"/>
      <c r="AS166" s="56"/>
      <c r="AT166" s="56"/>
      <c r="AU166" s="56"/>
      <c r="AV166" s="56"/>
      <c r="AW166" s="56"/>
      <c r="AX166" s="56"/>
      <c r="AY166" s="56"/>
      <c r="AZ166" s="56"/>
      <c r="BA166" s="56"/>
      <c r="BB166" s="56"/>
      <c r="BC166" s="234"/>
      <c r="BD166" s="234"/>
      <c r="BE166" s="235"/>
      <c r="BF166" s="236"/>
      <c r="BG166" s="80"/>
      <c r="BH166" s="171"/>
      <c r="BI166" s="171"/>
      <c r="BJ166" s="171"/>
      <c r="BK166" s="171"/>
      <c r="BL166" s="371"/>
      <c r="BM166" s="371"/>
      <c r="BN166" s="171"/>
      <c r="BO166" s="171"/>
      <c r="BP166" s="171"/>
      <c r="BQ166" s="171"/>
      <c r="BR166" s="171"/>
      <c r="BS166" s="171"/>
      <c r="BT166" s="171"/>
      <c r="BU166" s="171"/>
      <c r="BV166" s="171"/>
      <c r="BW166" s="171"/>
      <c r="BX166" s="171"/>
      <c r="BY166" s="171"/>
      <c r="BZ166" s="171"/>
      <c r="CA166" s="171"/>
      <c r="CB166" s="171"/>
      <c r="CC166" s="171"/>
      <c r="CD166" s="171"/>
      <c r="CE166" s="171"/>
      <c r="CF166" s="171"/>
      <c r="CG166" s="171"/>
    </row>
    <row r="167" spans="1:85" x14ac:dyDescent="0.2">
      <c r="A167" s="56"/>
      <c r="B167" s="56"/>
      <c r="C167" s="56"/>
      <c r="D167" s="56"/>
      <c r="E167" s="56"/>
      <c r="F167" s="56"/>
      <c r="G167" s="56"/>
      <c r="H167" s="56"/>
      <c r="I167" s="56"/>
      <c r="J167" s="56"/>
      <c r="K167" s="56"/>
      <c r="L167" s="56"/>
      <c r="M167" s="56"/>
      <c r="N167" s="56"/>
      <c r="O167" s="56"/>
      <c r="P167" s="56"/>
      <c r="Q167" s="56"/>
      <c r="R167" s="56"/>
      <c r="S167" s="56"/>
      <c r="T167" s="56"/>
      <c r="U167" s="56"/>
      <c r="V167" s="56"/>
      <c r="W167" s="56"/>
      <c r="X167" s="56"/>
      <c r="Y167" s="56"/>
      <c r="Z167" s="56"/>
      <c r="AA167" s="56"/>
      <c r="AB167" s="56"/>
      <c r="AC167" s="56"/>
      <c r="AD167" s="56"/>
      <c r="AE167" s="56"/>
      <c r="AF167" s="56"/>
      <c r="AG167" s="56"/>
      <c r="AH167" s="56"/>
      <c r="AI167" s="56"/>
      <c r="AJ167" s="56"/>
      <c r="AK167" s="56"/>
      <c r="AL167" s="56"/>
      <c r="AM167" s="56"/>
      <c r="AN167" s="56"/>
      <c r="AO167" s="56"/>
      <c r="AP167" s="56"/>
      <c r="AQ167" s="56"/>
      <c r="AR167" s="56"/>
      <c r="AS167" s="56"/>
      <c r="AT167" s="56"/>
      <c r="AU167" s="56"/>
      <c r="AV167" s="56"/>
      <c r="AW167" s="56"/>
      <c r="AX167" s="56"/>
      <c r="AY167" s="56"/>
      <c r="AZ167" s="56"/>
      <c r="BA167" s="56"/>
      <c r="BB167" s="56"/>
      <c r="BC167" s="234"/>
      <c r="BD167" s="234"/>
      <c r="BE167" s="235"/>
      <c r="BF167" s="236"/>
      <c r="BG167" s="80"/>
      <c r="BH167" s="171"/>
      <c r="BI167" s="171"/>
      <c r="BJ167" s="171"/>
      <c r="BK167" s="171"/>
      <c r="BL167" s="371"/>
      <c r="BM167" s="371"/>
      <c r="BN167" s="171"/>
      <c r="BO167" s="171"/>
      <c r="BP167" s="171"/>
      <c r="BQ167" s="171"/>
      <c r="BR167" s="171"/>
      <c r="BS167" s="171"/>
      <c r="BT167" s="171"/>
      <c r="BU167" s="171"/>
      <c r="BV167" s="171"/>
      <c r="BW167" s="171"/>
      <c r="BX167" s="171"/>
      <c r="BY167" s="171"/>
      <c r="BZ167" s="171"/>
      <c r="CA167" s="171"/>
      <c r="CB167" s="171"/>
      <c r="CC167" s="171"/>
      <c r="CD167" s="171"/>
      <c r="CE167" s="171"/>
      <c r="CF167" s="171"/>
      <c r="CG167" s="171"/>
    </row>
  </sheetData>
  <sheetProtection password="C621" sheet="1" objects="1" scenarios="1" selectLockedCells="1" selectUnlockedCells="1"/>
  <protectedRanges>
    <protectedRange sqref="AU6" name="Диапазон1"/>
  </protectedRanges>
  <mergeCells count="26">
    <mergeCell ref="B9:B11"/>
    <mergeCell ref="C9:C11"/>
    <mergeCell ref="D9:D11"/>
    <mergeCell ref="E9:E11"/>
    <mergeCell ref="F9:AB9"/>
    <mergeCell ref="F10:Y10"/>
    <mergeCell ref="Z10:AB10"/>
    <mergeCell ref="E2:H2"/>
    <mergeCell ref="I2:K2"/>
    <mergeCell ref="L2:N2"/>
    <mergeCell ref="O2:P2"/>
    <mergeCell ref="C4:F4"/>
    <mergeCell ref="AV4:AY4"/>
    <mergeCell ref="BA9:BA11"/>
    <mergeCell ref="C8:AF8"/>
    <mergeCell ref="G4:Y4"/>
    <mergeCell ref="AU9:AU11"/>
    <mergeCell ref="AV9:AV11"/>
    <mergeCell ref="AW9:AW11"/>
    <mergeCell ref="AX9:AX11"/>
    <mergeCell ref="AY9:AY11"/>
    <mergeCell ref="AZ9:AZ11"/>
    <mergeCell ref="K6:N6"/>
    <mergeCell ref="AX7:AZ7"/>
    <mergeCell ref="AX8:AZ8"/>
    <mergeCell ref="AV6:AY6"/>
  </mergeCells>
  <conditionalFormatting sqref="F25:AT64">
    <cfRule type="expression" dxfId="14" priority="7">
      <formula>AND(OR($C25&lt;&gt;"",$D25&lt;&gt;""),$A25=1,ISBLANK(F25))</formula>
    </cfRule>
  </conditionalFormatting>
  <conditionalFormatting sqref="AU6">
    <cfRule type="cellIs" dxfId="13" priority="6" stopIfTrue="1" operator="equal">
      <formula>"НЕТ"</formula>
    </cfRule>
  </conditionalFormatting>
  <conditionalFormatting sqref="F1:W8 V25:AT25 X18:X19 F12:AB12 F13:V13 AC23:AT24 Y19:AB19 F14:W19 F22:X24 F21:AT21 F20:AB20 V26:AB64 F25:W1048576 M25:Y64 Y22:AB64">
    <cfRule type="containsErrors" dxfId="12" priority="4">
      <formula>ISERROR(F1)</formula>
    </cfRule>
  </conditionalFormatting>
  <conditionalFormatting sqref="AV6">
    <cfRule type="expression" dxfId="11" priority="1">
      <formula>"$AV$6=1"</formula>
    </cfRule>
  </conditionalFormatting>
  <dataValidations xWindow="932" yWindow="404" count="4">
    <dataValidation allowBlank="1" showDropDown="1" showInputMessage="1" showErrorMessage="1" sqref="AG26:AT64"/>
    <dataValidation type="list" operator="equal" allowBlank="1" showInputMessage="1" showErrorMessage="1" prompt="После внесения в таблицу данных для всех учащихся, принимавших участие в тестировании, выберите &quot;Да&quot;" sqref="AU6">
      <formula1>"ДА,НЕТ"</formula1>
    </dataValidation>
    <dataValidation allowBlank="1" showDropDown="1" showErrorMessage="1" prompt="Возможные значения: 0, 1._x000a_Если ученик не дал ответ - N." sqref="F25:P64 Q25:AT25 Q26:AB64"/>
    <dataValidation type="list" allowBlank="1" showDropDown="1" showInputMessage="1" showErrorMessage="1" prompt="Возможные значения: 0, 1._x000a_Если ученик не дал ответ - N." sqref="AC26:AD64">
      <formula1>$B$2:$D$2</formula1>
    </dataValidation>
  </dataValidations>
  <pageMargins left="0.17" right="0.19" top="0.50749999999999995" bottom="0.17" header="0.17" footer="0.5"/>
  <pageSetup paperSize="9" scale="90" fitToWidth="0" fitToHeight="0" orientation="landscape" r:id="rId1"/>
  <headerFooter alignWithMargins="0">
    <oddHeader>&amp;CКГБУ "Региональный центр оценки качества образования"</oddHeader>
  </headerFooter>
  <legacyDrawing r:id="rId2"/>
  <extLst>
    <ext xmlns:x14="http://schemas.microsoft.com/office/spreadsheetml/2009/9/main" uri="{CCE6A557-97BC-4b89-ADB6-D9C93CAAB3DF}">
      <x14:dataValidations xmlns:xm="http://schemas.microsoft.com/office/excel/2006/main" xWindow="932" yWindow="404" count="2">
        <x14:dataValidation type="list" allowBlank="1" showDropDown="1" showInputMessage="1" showErrorMessage="1" prompt="Возможные значения: 0, 1, 2._x000a_Если ученик не дал ответ - N.">
          <x14:formula1>
            <xm:f>Рабочий!$B$5:$G$5</xm:f>
          </x14:formula1>
          <xm:sqref>AE26:AE64</xm:sqref>
        </x14:dataValidation>
        <x14:dataValidation type="list" allowBlank="1" showDropDown="1" showInputMessage="1" showErrorMessage="1" prompt="Возможные значения: 0, 1._x000a_Если ученик не дал ответ - N.">
          <x14:formula1>
            <xm:f>Рабочий!#REF!</xm:f>
          </x14:formula1>
          <xm:sqref>AF26:AF64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F0"/>
    <pageSetUpPr fitToPage="1"/>
  </sheetPr>
  <dimension ref="A1:E28"/>
  <sheetViews>
    <sheetView workbookViewId="0">
      <selection activeCell="C18" sqref="C18:D28"/>
    </sheetView>
  </sheetViews>
  <sheetFormatPr defaultRowHeight="18.75" x14ac:dyDescent="0.3"/>
  <cols>
    <col min="1" max="2" width="9.140625" style="271"/>
    <col min="3" max="3" width="34.5703125" style="271" customWidth="1"/>
    <col min="4" max="4" width="23.7109375" style="271" customWidth="1"/>
    <col min="5" max="5" width="9.140625" style="271"/>
    <col min="6" max="16384" width="9.140625" style="272"/>
  </cols>
  <sheetData>
    <row r="1" spans="2:4" x14ac:dyDescent="0.3">
      <c r="B1" s="383">
        <f>COUNTIF(B6:B79, "&gt;0")</f>
        <v>23</v>
      </c>
    </row>
    <row r="2" spans="2:4" x14ac:dyDescent="0.3">
      <c r="B2" s="599" t="s">
        <v>123</v>
      </c>
      <c r="C2" s="599"/>
      <c r="D2" s="599"/>
    </row>
    <row r="4" spans="2:4" x14ac:dyDescent="0.3">
      <c r="B4" s="453"/>
      <c r="C4" s="598" t="s">
        <v>26</v>
      </c>
      <c r="D4" s="598"/>
    </row>
    <row r="5" spans="2:4" x14ac:dyDescent="0.3">
      <c r="B5" s="453"/>
      <c r="C5" s="433">
        <v>1</v>
      </c>
      <c r="D5" s="433">
        <v>2</v>
      </c>
    </row>
    <row r="6" spans="2:4" x14ac:dyDescent="0.3">
      <c r="B6" s="486">
        <v>1</v>
      </c>
      <c r="C6" s="417" t="s">
        <v>1084</v>
      </c>
      <c r="D6" s="417" t="s">
        <v>1085</v>
      </c>
    </row>
    <row r="7" spans="2:4" x14ac:dyDescent="0.3">
      <c r="B7" s="453">
        <v>2</v>
      </c>
      <c r="C7" s="506" t="s">
        <v>1086</v>
      </c>
      <c r="D7" s="506" t="s">
        <v>1087</v>
      </c>
    </row>
    <row r="8" spans="2:4" x14ac:dyDescent="0.3">
      <c r="B8" s="453">
        <v>3</v>
      </c>
      <c r="C8" s="417">
        <v>23</v>
      </c>
      <c r="D8" s="417">
        <v>35</v>
      </c>
    </row>
    <row r="9" spans="2:4" x14ac:dyDescent="0.3">
      <c r="B9" s="480">
        <v>4</v>
      </c>
      <c r="C9" s="600" t="s">
        <v>956</v>
      </c>
      <c r="D9" s="601"/>
    </row>
    <row r="10" spans="2:4" x14ac:dyDescent="0.3">
      <c r="B10" s="453">
        <v>5</v>
      </c>
      <c r="C10" s="602"/>
      <c r="D10" s="603"/>
    </row>
    <row r="11" spans="2:4" x14ac:dyDescent="0.3">
      <c r="B11" s="480">
        <v>6</v>
      </c>
      <c r="C11" s="602"/>
      <c r="D11" s="603"/>
    </row>
    <row r="12" spans="2:4" x14ac:dyDescent="0.3">
      <c r="B12" s="480">
        <v>7</v>
      </c>
      <c r="C12" s="602"/>
      <c r="D12" s="603"/>
    </row>
    <row r="13" spans="2:4" x14ac:dyDescent="0.3">
      <c r="B13" s="486">
        <v>8</v>
      </c>
      <c r="C13" s="602"/>
      <c r="D13" s="603"/>
    </row>
    <row r="14" spans="2:4" x14ac:dyDescent="0.3">
      <c r="B14" s="480">
        <v>9</v>
      </c>
      <c r="C14" s="604"/>
      <c r="D14" s="605"/>
    </row>
    <row r="15" spans="2:4" x14ac:dyDescent="0.3">
      <c r="B15" s="486">
        <v>10</v>
      </c>
      <c r="C15" s="417">
        <v>34</v>
      </c>
      <c r="D15" s="417">
        <v>25</v>
      </c>
    </row>
    <row r="16" spans="2:4" x14ac:dyDescent="0.3">
      <c r="B16" s="480">
        <v>11</v>
      </c>
      <c r="C16" s="606" t="s">
        <v>956</v>
      </c>
      <c r="D16" s="607"/>
    </row>
    <row r="17" spans="2:4" ht="19.5" customHeight="1" x14ac:dyDescent="0.3">
      <c r="B17" s="486">
        <v>12</v>
      </c>
      <c r="C17" s="417">
        <v>234</v>
      </c>
      <c r="D17" s="417">
        <v>125</v>
      </c>
    </row>
    <row r="18" spans="2:4" x14ac:dyDescent="0.3">
      <c r="B18" s="480">
        <v>13</v>
      </c>
      <c r="C18" s="600" t="s">
        <v>956</v>
      </c>
      <c r="D18" s="601"/>
    </row>
    <row r="19" spans="2:4" x14ac:dyDescent="0.3">
      <c r="B19" s="486">
        <v>14</v>
      </c>
      <c r="C19" s="602"/>
      <c r="D19" s="603"/>
    </row>
    <row r="20" spans="2:4" x14ac:dyDescent="0.3">
      <c r="B20" s="480">
        <v>15</v>
      </c>
      <c r="C20" s="602"/>
      <c r="D20" s="603"/>
    </row>
    <row r="21" spans="2:4" x14ac:dyDescent="0.3">
      <c r="B21" s="486">
        <v>16</v>
      </c>
      <c r="C21" s="602"/>
      <c r="D21" s="603"/>
    </row>
    <row r="22" spans="2:4" x14ac:dyDescent="0.3">
      <c r="B22" s="486">
        <v>17</v>
      </c>
      <c r="C22" s="602"/>
      <c r="D22" s="603"/>
    </row>
    <row r="23" spans="2:4" x14ac:dyDescent="0.3">
      <c r="B23" s="486">
        <v>18</v>
      </c>
      <c r="C23" s="602"/>
      <c r="D23" s="603"/>
    </row>
    <row r="24" spans="2:4" x14ac:dyDescent="0.3">
      <c r="B24" s="480">
        <v>19</v>
      </c>
      <c r="C24" s="602"/>
      <c r="D24" s="603"/>
    </row>
    <row r="25" spans="2:4" x14ac:dyDescent="0.3">
      <c r="B25" s="480">
        <v>20</v>
      </c>
      <c r="C25" s="602"/>
      <c r="D25" s="603"/>
    </row>
    <row r="26" spans="2:4" x14ac:dyDescent="0.3">
      <c r="B26" s="480">
        <v>21</v>
      </c>
      <c r="C26" s="602"/>
      <c r="D26" s="603"/>
    </row>
    <row r="27" spans="2:4" x14ac:dyDescent="0.3">
      <c r="B27" s="480">
        <v>22</v>
      </c>
      <c r="C27" s="602"/>
      <c r="D27" s="603"/>
    </row>
    <row r="28" spans="2:4" x14ac:dyDescent="0.3">
      <c r="B28" s="480">
        <v>23</v>
      </c>
      <c r="C28" s="604"/>
      <c r="D28" s="605"/>
    </row>
  </sheetData>
  <sheetProtection password="C621" sheet="1" objects="1" scenarios="1" selectLockedCells="1" selectUnlockedCells="1"/>
  <dataConsolidate/>
  <mergeCells count="5">
    <mergeCell ref="C4:D4"/>
    <mergeCell ref="B2:D2"/>
    <mergeCell ref="C9:D14"/>
    <mergeCell ref="C16:D16"/>
    <mergeCell ref="C18:D2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tabColor theme="9"/>
    <pageSetUpPr fitToPage="1"/>
  </sheetPr>
  <dimension ref="A1:BA79"/>
  <sheetViews>
    <sheetView topLeftCell="B1" workbookViewId="0">
      <selection activeCell="B7" sqref="B7"/>
    </sheetView>
  </sheetViews>
  <sheetFormatPr defaultRowHeight="12.75" x14ac:dyDescent="0.2"/>
  <cols>
    <col min="1" max="1" width="9.140625" hidden="1" customWidth="1"/>
    <col min="2" max="2" width="35.28515625" customWidth="1"/>
    <col min="3" max="3" width="22" customWidth="1"/>
    <col min="4" max="5" width="9.140625" customWidth="1"/>
    <col min="7" max="7" width="9.140625" hidden="1" customWidth="1"/>
    <col min="8" max="8" width="16.42578125" customWidth="1"/>
    <col min="9" max="9" width="9.140625" hidden="1" customWidth="1"/>
    <col min="10" max="10" width="15.42578125" customWidth="1"/>
    <col min="11" max="11" width="9.140625" hidden="1" customWidth="1"/>
    <col min="12" max="12" width="3.7109375" hidden="1" customWidth="1"/>
    <col min="15" max="16" width="9.140625" hidden="1" customWidth="1"/>
    <col min="17" max="18" width="9.140625" customWidth="1"/>
    <col min="19" max="20" width="9.140625" hidden="1" customWidth="1"/>
    <col min="21" max="22" width="9.140625" customWidth="1"/>
    <col min="23" max="24" width="9.140625" hidden="1" customWidth="1"/>
    <col min="25" max="26" width="9.140625" customWidth="1"/>
    <col min="27" max="28" width="9.140625" hidden="1" customWidth="1"/>
    <col min="29" max="30" width="9.140625" customWidth="1"/>
    <col min="31" max="32" width="9.140625" hidden="1" customWidth="1"/>
    <col min="33" max="33" width="9.140625" customWidth="1"/>
    <col min="34" max="34" width="9.140625" hidden="1" customWidth="1"/>
    <col min="35" max="35" width="13.85546875" customWidth="1"/>
    <col min="36" max="36" width="3" hidden="1" customWidth="1"/>
    <col min="37" max="37" width="11" customWidth="1"/>
    <col min="38" max="38" width="9.140625" hidden="1" customWidth="1"/>
    <col min="39" max="39" width="14.28515625" customWidth="1"/>
    <col min="40" max="40" width="15.140625" customWidth="1"/>
    <col min="41" max="41" width="17.140625" customWidth="1"/>
    <col min="42" max="42" width="9.140625" hidden="1" customWidth="1"/>
    <col min="43" max="43" width="17.7109375" customWidth="1"/>
    <col min="44" max="44" width="9.140625" hidden="1" customWidth="1"/>
    <col min="45" max="45" width="17.7109375" customWidth="1"/>
    <col min="46" max="46" width="9.140625" hidden="1" customWidth="1"/>
    <col min="47" max="47" width="18.140625" customWidth="1"/>
    <col min="48" max="53" width="9.140625" hidden="1" customWidth="1"/>
    <col min="258" max="258" width="0" hidden="1" customWidth="1"/>
    <col min="259" max="259" width="22" customWidth="1"/>
    <col min="260" max="261" width="0" hidden="1" customWidth="1"/>
    <col min="263" max="263" width="0" hidden="1" customWidth="1"/>
    <col min="264" max="264" width="14.5703125" customWidth="1"/>
    <col min="265" max="265" width="0" hidden="1" customWidth="1"/>
    <col min="267" max="268" width="0" hidden="1" customWidth="1"/>
    <col min="271" max="272" width="0" hidden="1" customWidth="1"/>
    <col min="275" max="276" width="0" hidden="1" customWidth="1"/>
    <col min="279" max="280" width="0" hidden="1" customWidth="1"/>
    <col min="283" max="284" width="0" hidden="1" customWidth="1"/>
    <col min="287" max="288" width="0" hidden="1" customWidth="1"/>
    <col min="290" max="290" width="0" hidden="1" customWidth="1"/>
    <col min="292" max="292" width="0" hidden="1" customWidth="1"/>
    <col min="294" max="294" width="0" hidden="1" customWidth="1"/>
    <col min="296" max="298" width="0" hidden="1" customWidth="1"/>
    <col min="300" max="300" width="0" hidden="1" customWidth="1"/>
    <col min="302" max="302" width="0" hidden="1" customWidth="1"/>
    <col min="304" max="309" width="0" hidden="1" customWidth="1"/>
    <col min="514" max="514" width="0" hidden="1" customWidth="1"/>
    <col min="515" max="515" width="22" customWidth="1"/>
    <col min="516" max="517" width="0" hidden="1" customWidth="1"/>
    <col min="519" max="519" width="0" hidden="1" customWidth="1"/>
    <col min="520" max="520" width="14.5703125" customWidth="1"/>
    <col min="521" max="521" width="0" hidden="1" customWidth="1"/>
    <col min="523" max="524" width="0" hidden="1" customWidth="1"/>
    <col min="527" max="528" width="0" hidden="1" customWidth="1"/>
    <col min="531" max="532" width="0" hidden="1" customWidth="1"/>
    <col min="535" max="536" width="0" hidden="1" customWidth="1"/>
    <col min="539" max="540" width="0" hidden="1" customWidth="1"/>
    <col min="543" max="544" width="0" hidden="1" customWidth="1"/>
    <col min="546" max="546" width="0" hidden="1" customWidth="1"/>
    <col min="548" max="548" width="0" hidden="1" customWidth="1"/>
    <col min="550" max="550" width="0" hidden="1" customWidth="1"/>
    <col min="552" max="554" width="0" hidden="1" customWidth="1"/>
    <col min="556" max="556" width="0" hidden="1" customWidth="1"/>
    <col min="558" max="558" width="0" hidden="1" customWidth="1"/>
    <col min="560" max="565" width="0" hidden="1" customWidth="1"/>
    <col min="770" max="770" width="0" hidden="1" customWidth="1"/>
    <col min="771" max="771" width="22" customWidth="1"/>
    <col min="772" max="773" width="0" hidden="1" customWidth="1"/>
    <col min="775" max="775" width="0" hidden="1" customWidth="1"/>
    <col min="776" max="776" width="14.5703125" customWidth="1"/>
    <col min="777" max="777" width="0" hidden="1" customWidth="1"/>
    <col min="779" max="780" width="0" hidden="1" customWidth="1"/>
    <col min="783" max="784" width="0" hidden="1" customWidth="1"/>
    <col min="787" max="788" width="0" hidden="1" customWidth="1"/>
    <col min="791" max="792" width="0" hidden="1" customWidth="1"/>
    <col min="795" max="796" width="0" hidden="1" customWidth="1"/>
    <col min="799" max="800" width="0" hidden="1" customWidth="1"/>
    <col min="802" max="802" width="0" hidden="1" customWidth="1"/>
    <col min="804" max="804" width="0" hidden="1" customWidth="1"/>
    <col min="806" max="806" width="0" hidden="1" customWidth="1"/>
    <col min="808" max="810" width="0" hidden="1" customWidth="1"/>
    <col min="812" max="812" width="0" hidden="1" customWidth="1"/>
    <col min="814" max="814" width="0" hidden="1" customWidth="1"/>
    <col min="816" max="821" width="0" hidden="1" customWidth="1"/>
    <col min="1026" max="1026" width="0" hidden="1" customWidth="1"/>
    <col min="1027" max="1027" width="22" customWidth="1"/>
    <col min="1028" max="1029" width="0" hidden="1" customWidth="1"/>
    <col min="1031" max="1031" width="0" hidden="1" customWidth="1"/>
    <col min="1032" max="1032" width="14.5703125" customWidth="1"/>
    <col min="1033" max="1033" width="0" hidden="1" customWidth="1"/>
    <col min="1035" max="1036" width="0" hidden="1" customWidth="1"/>
    <col min="1039" max="1040" width="0" hidden="1" customWidth="1"/>
    <col min="1043" max="1044" width="0" hidden="1" customWidth="1"/>
    <col min="1047" max="1048" width="0" hidden="1" customWidth="1"/>
    <col min="1051" max="1052" width="0" hidden="1" customWidth="1"/>
    <col min="1055" max="1056" width="0" hidden="1" customWidth="1"/>
    <col min="1058" max="1058" width="0" hidden="1" customWidth="1"/>
    <col min="1060" max="1060" width="0" hidden="1" customWidth="1"/>
    <col min="1062" max="1062" width="0" hidden="1" customWidth="1"/>
    <col min="1064" max="1066" width="0" hidden="1" customWidth="1"/>
    <col min="1068" max="1068" width="0" hidden="1" customWidth="1"/>
    <col min="1070" max="1070" width="0" hidden="1" customWidth="1"/>
    <col min="1072" max="1077" width="0" hidden="1" customWidth="1"/>
    <col min="1282" max="1282" width="0" hidden="1" customWidth="1"/>
    <col min="1283" max="1283" width="22" customWidth="1"/>
    <col min="1284" max="1285" width="0" hidden="1" customWidth="1"/>
    <col min="1287" max="1287" width="0" hidden="1" customWidth="1"/>
    <col min="1288" max="1288" width="14.5703125" customWidth="1"/>
    <col min="1289" max="1289" width="0" hidden="1" customWidth="1"/>
    <col min="1291" max="1292" width="0" hidden="1" customWidth="1"/>
    <col min="1295" max="1296" width="0" hidden="1" customWidth="1"/>
    <col min="1299" max="1300" width="0" hidden="1" customWidth="1"/>
    <col min="1303" max="1304" width="0" hidden="1" customWidth="1"/>
    <col min="1307" max="1308" width="0" hidden="1" customWidth="1"/>
    <col min="1311" max="1312" width="0" hidden="1" customWidth="1"/>
    <col min="1314" max="1314" width="0" hidden="1" customWidth="1"/>
    <col min="1316" max="1316" width="0" hidden="1" customWidth="1"/>
    <col min="1318" max="1318" width="0" hidden="1" customWidth="1"/>
    <col min="1320" max="1322" width="0" hidden="1" customWidth="1"/>
    <col min="1324" max="1324" width="0" hidden="1" customWidth="1"/>
    <col min="1326" max="1326" width="0" hidden="1" customWidth="1"/>
    <col min="1328" max="1333" width="0" hidden="1" customWidth="1"/>
    <col min="1538" max="1538" width="0" hidden="1" customWidth="1"/>
    <col min="1539" max="1539" width="22" customWidth="1"/>
    <col min="1540" max="1541" width="0" hidden="1" customWidth="1"/>
    <col min="1543" max="1543" width="0" hidden="1" customWidth="1"/>
    <col min="1544" max="1544" width="14.5703125" customWidth="1"/>
    <col min="1545" max="1545" width="0" hidden="1" customWidth="1"/>
    <col min="1547" max="1548" width="0" hidden="1" customWidth="1"/>
    <col min="1551" max="1552" width="0" hidden="1" customWidth="1"/>
    <col min="1555" max="1556" width="0" hidden="1" customWidth="1"/>
    <col min="1559" max="1560" width="0" hidden="1" customWidth="1"/>
    <col min="1563" max="1564" width="0" hidden="1" customWidth="1"/>
    <col min="1567" max="1568" width="0" hidden="1" customWidth="1"/>
    <col min="1570" max="1570" width="0" hidden="1" customWidth="1"/>
    <col min="1572" max="1572" width="0" hidden="1" customWidth="1"/>
    <col min="1574" max="1574" width="0" hidden="1" customWidth="1"/>
    <col min="1576" max="1578" width="0" hidden="1" customWidth="1"/>
    <col min="1580" max="1580" width="0" hidden="1" customWidth="1"/>
    <col min="1582" max="1582" width="0" hidden="1" customWidth="1"/>
    <col min="1584" max="1589" width="0" hidden="1" customWidth="1"/>
    <col min="1794" max="1794" width="0" hidden="1" customWidth="1"/>
    <col min="1795" max="1795" width="22" customWidth="1"/>
    <col min="1796" max="1797" width="0" hidden="1" customWidth="1"/>
    <col min="1799" max="1799" width="0" hidden="1" customWidth="1"/>
    <col min="1800" max="1800" width="14.5703125" customWidth="1"/>
    <col min="1801" max="1801" width="0" hidden="1" customWidth="1"/>
    <col min="1803" max="1804" width="0" hidden="1" customWidth="1"/>
    <col min="1807" max="1808" width="0" hidden="1" customWidth="1"/>
    <col min="1811" max="1812" width="0" hidden="1" customWidth="1"/>
    <col min="1815" max="1816" width="0" hidden="1" customWidth="1"/>
    <col min="1819" max="1820" width="0" hidden="1" customWidth="1"/>
    <col min="1823" max="1824" width="0" hidden="1" customWidth="1"/>
    <col min="1826" max="1826" width="0" hidden="1" customWidth="1"/>
    <col min="1828" max="1828" width="0" hidden="1" customWidth="1"/>
    <col min="1830" max="1830" width="0" hidden="1" customWidth="1"/>
    <col min="1832" max="1834" width="0" hidden="1" customWidth="1"/>
    <col min="1836" max="1836" width="0" hidden="1" customWidth="1"/>
    <col min="1838" max="1838" width="0" hidden="1" customWidth="1"/>
    <col min="1840" max="1845" width="0" hidden="1" customWidth="1"/>
    <col min="2050" max="2050" width="0" hidden="1" customWidth="1"/>
    <col min="2051" max="2051" width="22" customWidth="1"/>
    <col min="2052" max="2053" width="0" hidden="1" customWidth="1"/>
    <col min="2055" max="2055" width="0" hidden="1" customWidth="1"/>
    <col min="2056" max="2056" width="14.5703125" customWidth="1"/>
    <col min="2057" max="2057" width="0" hidden="1" customWidth="1"/>
    <col min="2059" max="2060" width="0" hidden="1" customWidth="1"/>
    <col min="2063" max="2064" width="0" hidden="1" customWidth="1"/>
    <col min="2067" max="2068" width="0" hidden="1" customWidth="1"/>
    <col min="2071" max="2072" width="0" hidden="1" customWidth="1"/>
    <col min="2075" max="2076" width="0" hidden="1" customWidth="1"/>
    <col min="2079" max="2080" width="0" hidden="1" customWidth="1"/>
    <col min="2082" max="2082" width="0" hidden="1" customWidth="1"/>
    <col min="2084" max="2084" width="0" hidden="1" customWidth="1"/>
    <col min="2086" max="2086" width="0" hidden="1" customWidth="1"/>
    <col min="2088" max="2090" width="0" hidden="1" customWidth="1"/>
    <col min="2092" max="2092" width="0" hidden="1" customWidth="1"/>
    <col min="2094" max="2094" width="0" hidden="1" customWidth="1"/>
    <col min="2096" max="2101" width="0" hidden="1" customWidth="1"/>
    <col min="2306" max="2306" width="0" hidden="1" customWidth="1"/>
    <col min="2307" max="2307" width="22" customWidth="1"/>
    <col min="2308" max="2309" width="0" hidden="1" customWidth="1"/>
    <col min="2311" max="2311" width="0" hidden="1" customWidth="1"/>
    <col min="2312" max="2312" width="14.5703125" customWidth="1"/>
    <col min="2313" max="2313" width="0" hidden="1" customWidth="1"/>
    <col min="2315" max="2316" width="0" hidden="1" customWidth="1"/>
    <col min="2319" max="2320" width="0" hidden="1" customWidth="1"/>
    <col min="2323" max="2324" width="0" hidden="1" customWidth="1"/>
    <col min="2327" max="2328" width="0" hidden="1" customWidth="1"/>
    <col min="2331" max="2332" width="0" hidden="1" customWidth="1"/>
    <col min="2335" max="2336" width="0" hidden="1" customWidth="1"/>
    <col min="2338" max="2338" width="0" hidden="1" customWidth="1"/>
    <col min="2340" max="2340" width="0" hidden="1" customWidth="1"/>
    <col min="2342" max="2342" width="0" hidden="1" customWidth="1"/>
    <col min="2344" max="2346" width="0" hidden="1" customWidth="1"/>
    <col min="2348" max="2348" width="0" hidden="1" customWidth="1"/>
    <col min="2350" max="2350" width="0" hidden="1" customWidth="1"/>
    <col min="2352" max="2357" width="0" hidden="1" customWidth="1"/>
    <col min="2562" max="2562" width="0" hidden="1" customWidth="1"/>
    <col min="2563" max="2563" width="22" customWidth="1"/>
    <col min="2564" max="2565" width="0" hidden="1" customWidth="1"/>
    <col min="2567" max="2567" width="0" hidden="1" customWidth="1"/>
    <col min="2568" max="2568" width="14.5703125" customWidth="1"/>
    <col min="2569" max="2569" width="0" hidden="1" customWidth="1"/>
    <col min="2571" max="2572" width="0" hidden="1" customWidth="1"/>
    <col min="2575" max="2576" width="0" hidden="1" customWidth="1"/>
    <col min="2579" max="2580" width="0" hidden="1" customWidth="1"/>
    <col min="2583" max="2584" width="0" hidden="1" customWidth="1"/>
    <col min="2587" max="2588" width="0" hidden="1" customWidth="1"/>
    <col min="2591" max="2592" width="0" hidden="1" customWidth="1"/>
    <col min="2594" max="2594" width="0" hidden="1" customWidth="1"/>
    <col min="2596" max="2596" width="0" hidden="1" customWidth="1"/>
    <col min="2598" max="2598" width="0" hidden="1" customWidth="1"/>
    <col min="2600" max="2602" width="0" hidden="1" customWidth="1"/>
    <col min="2604" max="2604" width="0" hidden="1" customWidth="1"/>
    <col min="2606" max="2606" width="0" hidden="1" customWidth="1"/>
    <col min="2608" max="2613" width="0" hidden="1" customWidth="1"/>
    <col min="2818" max="2818" width="0" hidden="1" customWidth="1"/>
    <col min="2819" max="2819" width="22" customWidth="1"/>
    <col min="2820" max="2821" width="0" hidden="1" customWidth="1"/>
    <col min="2823" max="2823" width="0" hidden="1" customWidth="1"/>
    <col min="2824" max="2824" width="14.5703125" customWidth="1"/>
    <col min="2825" max="2825" width="0" hidden="1" customWidth="1"/>
    <col min="2827" max="2828" width="0" hidden="1" customWidth="1"/>
    <col min="2831" max="2832" width="0" hidden="1" customWidth="1"/>
    <col min="2835" max="2836" width="0" hidden="1" customWidth="1"/>
    <col min="2839" max="2840" width="0" hidden="1" customWidth="1"/>
    <col min="2843" max="2844" width="0" hidden="1" customWidth="1"/>
    <col min="2847" max="2848" width="0" hidden="1" customWidth="1"/>
    <col min="2850" max="2850" width="0" hidden="1" customWidth="1"/>
    <col min="2852" max="2852" width="0" hidden="1" customWidth="1"/>
    <col min="2854" max="2854" width="0" hidden="1" customWidth="1"/>
    <col min="2856" max="2858" width="0" hidden="1" customWidth="1"/>
    <col min="2860" max="2860" width="0" hidden="1" customWidth="1"/>
    <col min="2862" max="2862" width="0" hidden="1" customWidth="1"/>
    <col min="2864" max="2869" width="0" hidden="1" customWidth="1"/>
    <col min="3074" max="3074" width="0" hidden="1" customWidth="1"/>
    <col min="3075" max="3075" width="22" customWidth="1"/>
    <col min="3076" max="3077" width="0" hidden="1" customWidth="1"/>
    <col min="3079" max="3079" width="0" hidden="1" customWidth="1"/>
    <col min="3080" max="3080" width="14.5703125" customWidth="1"/>
    <col min="3081" max="3081" width="0" hidden="1" customWidth="1"/>
    <col min="3083" max="3084" width="0" hidden="1" customWidth="1"/>
    <col min="3087" max="3088" width="0" hidden="1" customWidth="1"/>
    <col min="3091" max="3092" width="0" hidden="1" customWidth="1"/>
    <col min="3095" max="3096" width="0" hidden="1" customWidth="1"/>
    <col min="3099" max="3100" width="0" hidden="1" customWidth="1"/>
    <col min="3103" max="3104" width="0" hidden="1" customWidth="1"/>
    <col min="3106" max="3106" width="0" hidden="1" customWidth="1"/>
    <col min="3108" max="3108" width="0" hidden="1" customWidth="1"/>
    <col min="3110" max="3110" width="0" hidden="1" customWidth="1"/>
    <col min="3112" max="3114" width="0" hidden="1" customWidth="1"/>
    <col min="3116" max="3116" width="0" hidden="1" customWidth="1"/>
    <col min="3118" max="3118" width="0" hidden="1" customWidth="1"/>
    <col min="3120" max="3125" width="0" hidden="1" customWidth="1"/>
    <col min="3330" max="3330" width="0" hidden="1" customWidth="1"/>
    <col min="3331" max="3331" width="22" customWidth="1"/>
    <col min="3332" max="3333" width="0" hidden="1" customWidth="1"/>
    <col min="3335" max="3335" width="0" hidden="1" customWidth="1"/>
    <col min="3336" max="3336" width="14.5703125" customWidth="1"/>
    <col min="3337" max="3337" width="0" hidden="1" customWidth="1"/>
    <col min="3339" max="3340" width="0" hidden="1" customWidth="1"/>
    <col min="3343" max="3344" width="0" hidden="1" customWidth="1"/>
    <col min="3347" max="3348" width="0" hidden="1" customWidth="1"/>
    <col min="3351" max="3352" width="0" hidden="1" customWidth="1"/>
    <col min="3355" max="3356" width="0" hidden="1" customWidth="1"/>
    <col min="3359" max="3360" width="0" hidden="1" customWidth="1"/>
    <col min="3362" max="3362" width="0" hidden="1" customWidth="1"/>
    <col min="3364" max="3364" width="0" hidden="1" customWidth="1"/>
    <col min="3366" max="3366" width="0" hidden="1" customWidth="1"/>
    <col min="3368" max="3370" width="0" hidden="1" customWidth="1"/>
    <col min="3372" max="3372" width="0" hidden="1" customWidth="1"/>
    <col min="3374" max="3374" width="0" hidden="1" customWidth="1"/>
    <col min="3376" max="3381" width="0" hidden="1" customWidth="1"/>
    <col min="3586" max="3586" width="0" hidden="1" customWidth="1"/>
    <col min="3587" max="3587" width="22" customWidth="1"/>
    <col min="3588" max="3589" width="0" hidden="1" customWidth="1"/>
    <col min="3591" max="3591" width="0" hidden="1" customWidth="1"/>
    <col min="3592" max="3592" width="14.5703125" customWidth="1"/>
    <col min="3593" max="3593" width="0" hidden="1" customWidth="1"/>
    <col min="3595" max="3596" width="0" hidden="1" customWidth="1"/>
    <col min="3599" max="3600" width="0" hidden="1" customWidth="1"/>
    <col min="3603" max="3604" width="0" hidden="1" customWidth="1"/>
    <col min="3607" max="3608" width="0" hidden="1" customWidth="1"/>
    <col min="3611" max="3612" width="0" hidden="1" customWidth="1"/>
    <col min="3615" max="3616" width="0" hidden="1" customWidth="1"/>
    <col min="3618" max="3618" width="0" hidden="1" customWidth="1"/>
    <col min="3620" max="3620" width="0" hidden="1" customWidth="1"/>
    <col min="3622" max="3622" width="0" hidden="1" customWidth="1"/>
    <col min="3624" max="3626" width="0" hidden="1" customWidth="1"/>
    <col min="3628" max="3628" width="0" hidden="1" customWidth="1"/>
    <col min="3630" max="3630" width="0" hidden="1" customWidth="1"/>
    <col min="3632" max="3637" width="0" hidden="1" customWidth="1"/>
    <col min="3842" max="3842" width="0" hidden="1" customWidth="1"/>
    <col min="3843" max="3843" width="22" customWidth="1"/>
    <col min="3844" max="3845" width="0" hidden="1" customWidth="1"/>
    <col min="3847" max="3847" width="0" hidden="1" customWidth="1"/>
    <col min="3848" max="3848" width="14.5703125" customWidth="1"/>
    <col min="3849" max="3849" width="0" hidden="1" customWidth="1"/>
    <col min="3851" max="3852" width="0" hidden="1" customWidth="1"/>
    <col min="3855" max="3856" width="0" hidden="1" customWidth="1"/>
    <col min="3859" max="3860" width="0" hidden="1" customWidth="1"/>
    <col min="3863" max="3864" width="0" hidden="1" customWidth="1"/>
    <col min="3867" max="3868" width="0" hidden="1" customWidth="1"/>
    <col min="3871" max="3872" width="0" hidden="1" customWidth="1"/>
    <col min="3874" max="3874" width="0" hidden="1" customWidth="1"/>
    <col min="3876" max="3876" width="0" hidden="1" customWidth="1"/>
    <col min="3878" max="3878" width="0" hidden="1" customWidth="1"/>
    <col min="3880" max="3882" width="0" hidden="1" customWidth="1"/>
    <col min="3884" max="3884" width="0" hidden="1" customWidth="1"/>
    <col min="3886" max="3886" width="0" hidden="1" customWidth="1"/>
    <col min="3888" max="3893" width="0" hidden="1" customWidth="1"/>
    <col min="4098" max="4098" width="0" hidden="1" customWidth="1"/>
    <col min="4099" max="4099" width="22" customWidth="1"/>
    <col min="4100" max="4101" width="0" hidden="1" customWidth="1"/>
    <col min="4103" max="4103" width="0" hidden="1" customWidth="1"/>
    <col min="4104" max="4104" width="14.5703125" customWidth="1"/>
    <col min="4105" max="4105" width="0" hidden="1" customWidth="1"/>
    <col min="4107" max="4108" width="0" hidden="1" customWidth="1"/>
    <col min="4111" max="4112" width="0" hidden="1" customWidth="1"/>
    <col min="4115" max="4116" width="0" hidden="1" customWidth="1"/>
    <col min="4119" max="4120" width="0" hidden="1" customWidth="1"/>
    <col min="4123" max="4124" width="0" hidden="1" customWidth="1"/>
    <col min="4127" max="4128" width="0" hidden="1" customWidth="1"/>
    <col min="4130" max="4130" width="0" hidden="1" customWidth="1"/>
    <col min="4132" max="4132" width="0" hidden="1" customWidth="1"/>
    <col min="4134" max="4134" width="0" hidden="1" customWidth="1"/>
    <col min="4136" max="4138" width="0" hidden="1" customWidth="1"/>
    <col min="4140" max="4140" width="0" hidden="1" customWidth="1"/>
    <col min="4142" max="4142" width="0" hidden="1" customWidth="1"/>
    <col min="4144" max="4149" width="0" hidden="1" customWidth="1"/>
    <col min="4354" max="4354" width="0" hidden="1" customWidth="1"/>
    <col min="4355" max="4355" width="22" customWidth="1"/>
    <col min="4356" max="4357" width="0" hidden="1" customWidth="1"/>
    <col min="4359" max="4359" width="0" hidden="1" customWidth="1"/>
    <col min="4360" max="4360" width="14.5703125" customWidth="1"/>
    <col min="4361" max="4361" width="0" hidden="1" customWidth="1"/>
    <col min="4363" max="4364" width="0" hidden="1" customWidth="1"/>
    <col min="4367" max="4368" width="0" hidden="1" customWidth="1"/>
    <col min="4371" max="4372" width="0" hidden="1" customWidth="1"/>
    <col min="4375" max="4376" width="0" hidden="1" customWidth="1"/>
    <col min="4379" max="4380" width="0" hidden="1" customWidth="1"/>
    <col min="4383" max="4384" width="0" hidden="1" customWidth="1"/>
    <col min="4386" max="4386" width="0" hidden="1" customWidth="1"/>
    <col min="4388" max="4388" width="0" hidden="1" customWidth="1"/>
    <col min="4390" max="4390" width="0" hidden="1" customWidth="1"/>
    <col min="4392" max="4394" width="0" hidden="1" customWidth="1"/>
    <col min="4396" max="4396" width="0" hidden="1" customWidth="1"/>
    <col min="4398" max="4398" width="0" hidden="1" customWidth="1"/>
    <col min="4400" max="4405" width="0" hidden="1" customWidth="1"/>
    <col min="4610" max="4610" width="0" hidden="1" customWidth="1"/>
    <col min="4611" max="4611" width="22" customWidth="1"/>
    <col min="4612" max="4613" width="0" hidden="1" customWidth="1"/>
    <col min="4615" max="4615" width="0" hidden="1" customWidth="1"/>
    <col min="4616" max="4616" width="14.5703125" customWidth="1"/>
    <col min="4617" max="4617" width="0" hidden="1" customWidth="1"/>
    <col min="4619" max="4620" width="0" hidden="1" customWidth="1"/>
    <col min="4623" max="4624" width="0" hidden="1" customWidth="1"/>
    <col min="4627" max="4628" width="0" hidden="1" customWidth="1"/>
    <col min="4631" max="4632" width="0" hidden="1" customWidth="1"/>
    <col min="4635" max="4636" width="0" hidden="1" customWidth="1"/>
    <col min="4639" max="4640" width="0" hidden="1" customWidth="1"/>
    <col min="4642" max="4642" width="0" hidden="1" customWidth="1"/>
    <col min="4644" max="4644" width="0" hidden="1" customWidth="1"/>
    <col min="4646" max="4646" width="0" hidden="1" customWidth="1"/>
    <col min="4648" max="4650" width="0" hidden="1" customWidth="1"/>
    <col min="4652" max="4652" width="0" hidden="1" customWidth="1"/>
    <col min="4654" max="4654" width="0" hidden="1" customWidth="1"/>
    <col min="4656" max="4661" width="0" hidden="1" customWidth="1"/>
    <col min="4866" max="4866" width="0" hidden="1" customWidth="1"/>
    <col min="4867" max="4867" width="22" customWidth="1"/>
    <col min="4868" max="4869" width="0" hidden="1" customWidth="1"/>
    <col min="4871" max="4871" width="0" hidden="1" customWidth="1"/>
    <col min="4872" max="4872" width="14.5703125" customWidth="1"/>
    <col min="4873" max="4873" width="0" hidden="1" customWidth="1"/>
    <col min="4875" max="4876" width="0" hidden="1" customWidth="1"/>
    <col min="4879" max="4880" width="0" hidden="1" customWidth="1"/>
    <col min="4883" max="4884" width="0" hidden="1" customWidth="1"/>
    <col min="4887" max="4888" width="0" hidden="1" customWidth="1"/>
    <col min="4891" max="4892" width="0" hidden="1" customWidth="1"/>
    <col min="4895" max="4896" width="0" hidden="1" customWidth="1"/>
    <col min="4898" max="4898" width="0" hidden="1" customWidth="1"/>
    <col min="4900" max="4900" width="0" hidden="1" customWidth="1"/>
    <col min="4902" max="4902" width="0" hidden="1" customWidth="1"/>
    <col min="4904" max="4906" width="0" hidden="1" customWidth="1"/>
    <col min="4908" max="4908" width="0" hidden="1" customWidth="1"/>
    <col min="4910" max="4910" width="0" hidden="1" customWidth="1"/>
    <col min="4912" max="4917" width="0" hidden="1" customWidth="1"/>
    <col min="5122" max="5122" width="0" hidden="1" customWidth="1"/>
    <col min="5123" max="5123" width="22" customWidth="1"/>
    <col min="5124" max="5125" width="0" hidden="1" customWidth="1"/>
    <col min="5127" max="5127" width="0" hidden="1" customWidth="1"/>
    <col min="5128" max="5128" width="14.5703125" customWidth="1"/>
    <col min="5129" max="5129" width="0" hidden="1" customWidth="1"/>
    <col min="5131" max="5132" width="0" hidden="1" customWidth="1"/>
    <col min="5135" max="5136" width="0" hidden="1" customWidth="1"/>
    <col min="5139" max="5140" width="0" hidden="1" customWidth="1"/>
    <col min="5143" max="5144" width="0" hidden="1" customWidth="1"/>
    <col min="5147" max="5148" width="0" hidden="1" customWidth="1"/>
    <col min="5151" max="5152" width="0" hidden="1" customWidth="1"/>
    <col min="5154" max="5154" width="0" hidden="1" customWidth="1"/>
    <col min="5156" max="5156" width="0" hidden="1" customWidth="1"/>
    <col min="5158" max="5158" width="0" hidden="1" customWidth="1"/>
    <col min="5160" max="5162" width="0" hidden="1" customWidth="1"/>
    <col min="5164" max="5164" width="0" hidden="1" customWidth="1"/>
    <col min="5166" max="5166" width="0" hidden="1" customWidth="1"/>
    <col min="5168" max="5173" width="0" hidden="1" customWidth="1"/>
    <col min="5378" max="5378" width="0" hidden="1" customWidth="1"/>
    <col min="5379" max="5379" width="22" customWidth="1"/>
    <col min="5380" max="5381" width="0" hidden="1" customWidth="1"/>
    <col min="5383" max="5383" width="0" hidden="1" customWidth="1"/>
    <col min="5384" max="5384" width="14.5703125" customWidth="1"/>
    <col min="5385" max="5385" width="0" hidden="1" customWidth="1"/>
    <col min="5387" max="5388" width="0" hidden="1" customWidth="1"/>
    <col min="5391" max="5392" width="0" hidden="1" customWidth="1"/>
    <col min="5395" max="5396" width="0" hidden="1" customWidth="1"/>
    <col min="5399" max="5400" width="0" hidden="1" customWidth="1"/>
    <col min="5403" max="5404" width="0" hidden="1" customWidth="1"/>
    <col min="5407" max="5408" width="0" hidden="1" customWidth="1"/>
    <col min="5410" max="5410" width="0" hidden="1" customWidth="1"/>
    <col min="5412" max="5412" width="0" hidden="1" customWidth="1"/>
    <col min="5414" max="5414" width="0" hidden="1" customWidth="1"/>
    <col min="5416" max="5418" width="0" hidden="1" customWidth="1"/>
    <col min="5420" max="5420" width="0" hidden="1" customWidth="1"/>
    <col min="5422" max="5422" width="0" hidden="1" customWidth="1"/>
    <col min="5424" max="5429" width="0" hidden="1" customWidth="1"/>
    <col min="5634" max="5634" width="0" hidden="1" customWidth="1"/>
    <col min="5635" max="5635" width="22" customWidth="1"/>
    <col min="5636" max="5637" width="0" hidden="1" customWidth="1"/>
    <col min="5639" max="5639" width="0" hidden="1" customWidth="1"/>
    <col min="5640" max="5640" width="14.5703125" customWidth="1"/>
    <col min="5641" max="5641" width="0" hidden="1" customWidth="1"/>
    <col min="5643" max="5644" width="0" hidden="1" customWidth="1"/>
    <col min="5647" max="5648" width="0" hidden="1" customWidth="1"/>
    <col min="5651" max="5652" width="0" hidden="1" customWidth="1"/>
    <col min="5655" max="5656" width="0" hidden="1" customWidth="1"/>
    <col min="5659" max="5660" width="0" hidden="1" customWidth="1"/>
    <col min="5663" max="5664" width="0" hidden="1" customWidth="1"/>
    <col min="5666" max="5666" width="0" hidden="1" customWidth="1"/>
    <col min="5668" max="5668" width="0" hidden="1" customWidth="1"/>
    <col min="5670" max="5670" width="0" hidden="1" customWidth="1"/>
    <col min="5672" max="5674" width="0" hidden="1" customWidth="1"/>
    <col min="5676" max="5676" width="0" hidden="1" customWidth="1"/>
    <col min="5678" max="5678" width="0" hidden="1" customWidth="1"/>
    <col min="5680" max="5685" width="0" hidden="1" customWidth="1"/>
    <col min="5890" max="5890" width="0" hidden="1" customWidth="1"/>
    <col min="5891" max="5891" width="22" customWidth="1"/>
    <col min="5892" max="5893" width="0" hidden="1" customWidth="1"/>
    <col min="5895" max="5895" width="0" hidden="1" customWidth="1"/>
    <col min="5896" max="5896" width="14.5703125" customWidth="1"/>
    <col min="5897" max="5897" width="0" hidden="1" customWidth="1"/>
    <col min="5899" max="5900" width="0" hidden="1" customWidth="1"/>
    <col min="5903" max="5904" width="0" hidden="1" customWidth="1"/>
    <col min="5907" max="5908" width="0" hidden="1" customWidth="1"/>
    <col min="5911" max="5912" width="0" hidden="1" customWidth="1"/>
    <col min="5915" max="5916" width="0" hidden="1" customWidth="1"/>
    <col min="5919" max="5920" width="0" hidden="1" customWidth="1"/>
    <col min="5922" max="5922" width="0" hidden="1" customWidth="1"/>
    <col min="5924" max="5924" width="0" hidden="1" customWidth="1"/>
    <col min="5926" max="5926" width="0" hidden="1" customWidth="1"/>
    <col min="5928" max="5930" width="0" hidden="1" customWidth="1"/>
    <col min="5932" max="5932" width="0" hidden="1" customWidth="1"/>
    <col min="5934" max="5934" width="0" hidden="1" customWidth="1"/>
    <col min="5936" max="5941" width="0" hidden="1" customWidth="1"/>
    <col min="6146" max="6146" width="0" hidden="1" customWidth="1"/>
    <col min="6147" max="6147" width="22" customWidth="1"/>
    <col min="6148" max="6149" width="0" hidden="1" customWidth="1"/>
    <col min="6151" max="6151" width="0" hidden="1" customWidth="1"/>
    <col min="6152" max="6152" width="14.5703125" customWidth="1"/>
    <col min="6153" max="6153" width="0" hidden="1" customWidth="1"/>
    <col min="6155" max="6156" width="0" hidden="1" customWidth="1"/>
    <col min="6159" max="6160" width="0" hidden="1" customWidth="1"/>
    <col min="6163" max="6164" width="0" hidden="1" customWidth="1"/>
    <col min="6167" max="6168" width="0" hidden="1" customWidth="1"/>
    <col min="6171" max="6172" width="0" hidden="1" customWidth="1"/>
    <col min="6175" max="6176" width="0" hidden="1" customWidth="1"/>
    <col min="6178" max="6178" width="0" hidden="1" customWidth="1"/>
    <col min="6180" max="6180" width="0" hidden="1" customWidth="1"/>
    <col min="6182" max="6182" width="0" hidden="1" customWidth="1"/>
    <col min="6184" max="6186" width="0" hidden="1" customWidth="1"/>
    <col min="6188" max="6188" width="0" hidden="1" customWidth="1"/>
    <col min="6190" max="6190" width="0" hidden="1" customWidth="1"/>
    <col min="6192" max="6197" width="0" hidden="1" customWidth="1"/>
    <col min="6402" max="6402" width="0" hidden="1" customWidth="1"/>
    <col min="6403" max="6403" width="22" customWidth="1"/>
    <col min="6404" max="6405" width="0" hidden="1" customWidth="1"/>
    <col min="6407" max="6407" width="0" hidden="1" customWidth="1"/>
    <col min="6408" max="6408" width="14.5703125" customWidth="1"/>
    <col min="6409" max="6409" width="0" hidden="1" customWidth="1"/>
    <col min="6411" max="6412" width="0" hidden="1" customWidth="1"/>
    <col min="6415" max="6416" width="0" hidden="1" customWidth="1"/>
    <col min="6419" max="6420" width="0" hidden="1" customWidth="1"/>
    <col min="6423" max="6424" width="0" hidden="1" customWidth="1"/>
    <col min="6427" max="6428" width="0" hidden="1" customWidth="1"/>
    <col min="6431" max="6432" width="0" hidden="1" customWidth="1"/>
    <col min="6434" max="6434" width="0" hidden="1" customWidth="1"/>
    <col min="6436" max="6436" width="0" hidden="1" customWidth="1"/>
    <col min="6438" max="6438" width="0" hidden="1" customWidth="1"/>
    <col min="6440" max="6442" width="0" hidden="1" customWidth="1"/>
    <col min="6444" max="6444" width="0" hidden="1" customWidth="1"/>
    <col min="6446" max="6446" width="0" hidden="1" customWidth="1"/>
    <col min="6448" max="6453" width="0" hidden="1" customWidth="1"/>
    <col min="6658" max="6658" width="0" hidden="1" customWidth="1"/>
    <col min="6659" max="6659" width="22" customWidth="1"/>
    <col min="6660" max="6661" width="0" hidden="1" customWidth="1"/>
    <col min="6663" max="6663" width="0" hidden="1" customWidth="1"/>
    <col min="6664" max="6664" width="14.5703125" customWidth="1"/>
    <col min="6665" max="6665" width="0" hidden="1" customWidth="1"/>
    <col min="6667" max="6668" width="0" hidden="1" customWidth="1"/>
    <col min="6671" max="6672" width="0" hidden="1" customWidth="1"/>
    <col min="6675" max="6676" width="0" hidden="1" customWidth="1"/>
    <col min="6679" max="6680" width="0" hidden="1" customWidth="1"/>
    <col min="6683" max="6684" width="0" hidden="1" customWidth="1"/>
    <col min="6687" max="6688" width="0" hidden="1" customWidth="1"/>
    <col min="6690" max="6690" width="0" hidden="1" customWidth="1"/>
    <col min="6692" max="6692" width="0" hidden="1" customWidth="1"/>
    <col min="6694" max="6694" width="0" hidden="1" customWidth="1"/>
    <col min="6696" max="6698" width="0" hidden="1" customWidth="1"/>
    <col min="6700" max="6700" width="0" hidden="1" customWidth="1"/>
    <col min="6702" max="6702" width="0" hidden="1" customWidth="1"/>
    <col min="6704" max="6709" width="0" hidden="1" customWidth="1"/>
    <col min="6914" max="6914" width="0" hidden="1" customWidth="1"/>
    <col min="6915" max="6915" width="22" customWidth="1"/>
    <col min="6916" max="6917" width="0" hidden="1" customWidth="1"/>
    <col min="6919" max="6919" width="0" hidden="1" customWidth="1"/>
    <col min="6920" max="6920" width="14.5703125" customWidth="1"/>
    <col min="6921" max="6921" width="0" hidden="1" customWidth="1"/>
    <col min="6923" max="6924" width="0" hidden="1" customWidth="1"/>
    <col min="6927" max="6928" width="0" hidden="1" customWidth="1"/>
    <col min="6931" max="6932" width="0" hidden="1" customWidth="1"/>
    <col min="6935" max="6936" width="0" hidden="1" customWidth="1"/>
    <col min="6939" max="6940" width="0" hidden="1" customWidth="1"/>
    <col min="6943" max="6944" width="0" hidden="1" customWidth="1"/>
    <col min="6946" max="6946" width="0" hidden="1" customWidth="1"/>
    <col min="6948" max="6948" width="0" hidden="1" customWidth="1"/>
    <col min="6950" max="6950" width="0" hidden="1" customWidth="1"/>
    <col min="6952" max="6954" width="0" hidden="1" customWidth="1"/>
    <col min="6956" max="6956" width="0" hidden="1" customWidth="1"/>
    <col min="6958" max="6958" width="0" hidden="1" customWidth="1"/>
    <col min="6960" max="6965" width="0" hidden="1" customWidth="1"/>
    <col min="7170" max="7170" width="0" hidden="1" customWidth="1"/>
    <col min="7171" max="7171" width="22" customWidth="1"/>
    <col min="7172" max="7173" width="0" hidden="1" customWidth="1"/>
    <col min="7175" max="7175" width="0" hidden="1" customWidth="1"/>
    <col min="7176" max="7176" width="14.5703125" customWidth="1"/>
    <col min="7177" max="7177" width="0" hidden="1" customWidth="1"/>
    <col min="7179" max="7180" width="0" hidden="1" customWidth="1"/>
    <col min="7183" max="7184" width="0" hidden="1" customWidth="1"/>
    <col min="7187" max="7188" width="0" hidden="1" customWidth="1"/>
    <col min="7191" max="7192" width="0" hidden="1" customWidth="1"/>
    <col min="7195" max="7196" width="0" hidden="1" customWidth="1"/>
    <col min="7199" max="7200" width="0" hidden="1" customWidth="1"/>
    <col min="7202" max="7202" width="0" hidden="1" customWidth="1"/>
    <col min="7204" max="7204" width="0" hidden="1" customWidth="1"/>
    <col min="7206" max="7206" width="0" hidden="1" customWidth="1"/>
    <col min="7208" max="7210" width="0" hidden="1" customWidth="1"/>
    <col min="7212" max="7212" width="0" hidden="1" customWidth="1"/>
    <col min="7214" max="7214" width="0" hidden="1" customWidth="1"/>
    <col min="7216" max="7221" width="0" hidden="1" customWidth="1"/>
    <col min="7426" max="7426" width="0" hidden="1" customWidth="1"/>
    <col min="7427" max="7427" width="22" customWidth="1"/>
    <col min="7428" max="7429" width="0" hidden="1" customWidth="1"/>
    <col min="7431" max="7431" width="0" hidden="1" customWidth="1"/>
    <col min="7432" max="7432" width="14.5703125" customWidth="1"/>
    <col min="7433" max="7433" width="0" hidden="1" customWidth="1"/>
    <col min="7435" max="7436" width="0" hidden="1" customWidth="1"/>
    <col min="7439" max="7440" width="0" hidden="1" customWidth="1"/>
    <col min="7443" max="7444" width="0" hidden="1" customWidth="1"/>
    <col min="7447" max="7448" width="0" hidden="1" customWidth="1"/>
    <col min="7451" max="7452" width="0" hidden="1" customWidth="1"/>
    <col min="7455" max="7456" width="0" hidden="1" customWidth="1"/>
    <col min="7458" max="7458" width="0" hidden="1" customWidth="1"/>
    <col min="7460" max="7460" width="0" hidden="1" customWidth="1"/>
    <col min="7462" max="7462" width="0" hidden="1" customWidth="1"/>
    <col min="7464" max="7466" width="0" hidden="1" customWidth="1"/>
    <col min="7468" max="7468" width="0" hidden="1" customWidth="1"/>
    <col min="7470" max="7470" width="0" hidden="1" customWidth="1"/>
    <col min="7472" max="7477" width="0" hidden="1" customWidth="1"/>
    <col min="7682" max="7682" width="0" hidden="1" customWidth="1"/>
    <col min="7683" max="7683" width="22" customWidth="1"/>
    <col min="7684" max="7685" width="0" hidden="1" customWidth="1"/>
    <col min="7687" max="7687" width="0" hidden="1" customWidth="1"/>
    <col min="7688" max="7688" width="14.5703125" customWidth="1"/>
    <col min="7689" max="7689" width="0" hidden="1" customWidth="1"/>
    <col min="7691" max="7692" width="0" hidden="1" customWidth="1"/>
    <col min="7695" max="7696" width="0" hidden="1" customWidth="1"/>
    <col min="7699" max="7700" width="0" hidden="1" customWidth="1"/>
    <col min="7703" max="7704" width="0" hidden="1" customWidth="1"/>
    <col min="7707" max="7708" width="0" hidden="1" customWidth="1"/>
    <col min="7711" max="7712" width="0" hidden="1" customWidth="1"/>
    <col min="7714" max="7714" width="0" hidden="1" customWidth="1"/>
    <col min="7716" max="7716" width="0" hidden="1" customWidth="1"/>
    <col min="7718" max="7718" width="0" hidden="1" customWidth="1"/>
    <col min="7720" max="7722" width="0" hidden="1" customWidth="1"/>
    <col min="7724" max="7724" width="0" hidden="1" customWidth="1"/>
    <col min="7726" max="7726" width="0" hidden="1" customWidth="1"/>
    <col min="7728" max="7733" width="0" hidden="1" customWidth="1"/>
    <col min="7938" max="7938" width="0" hidden="1" customWidth="1"/>
    <col min="7939" max="7939" width="22" customWidth="1"/>
    <col min="7940" max="7941" width="0" hidden="1" customWidth="1"/>
    <col min="7943" max="7943" width="0" hidden="1" customWidth="1"/>
    <col min="7944" max="7944" width="14.5703125" customWidth="1"/>
    <col min="7945" max="7945" width="0" hidden="1" customWidth="1"/>
    <col min="7947" max="7948" width="0" hidden="1" customWidth="1"/>
    <col min="7951" max="7952" width="0" hidden="1" customWidth="1"/>
    <col min="7955" max="7956" width="0" hidden="1" customWidth="1"/>
    <col min="7959" max="7960" width="0" hidden="1" customWidth="1"/>
    <col min="7963" max="7964" width="0" hidden="1" customWidth="1"/>
    <col min="7967" max="7968" width="0" hidden="1" customWidth="1"/>
    <col min="7970" max="7970" width="0" hidden="1" customWidth="1"/>
    <col min="7972" max="7972" width="0" hidden="1" customWidth="1"/>
    <col min="7974" max="7974" width="0" hidden="1" customWidth="1"/>
    <col min="7976" max="7978" width="0" hidden="1" customWidth="1"/>
    <col min="7980" max="7980" width="0" hidden="1" customWidth="1"/>
    <col min="7982" max="7982" width="0" hidden="1" customWidth="1"/>
    <col min="7984" max="7989" width="0" hidden="1" customWidth="1"/>
    <col min="8194" max="8194" width="0" hidden="1" customWidth="1"/>
    <col min="8195" max="8195" width="22" customWidth="1"/>
    <col min="8196" max="8197" width="0" hidden="1" customWidth="1"/>
    <col min="8199" max="8199" width="0" hidden="1" customWidth="1"/>
    <col min="8200" max="8200" width="14.5703125" customWidth="1"/>
    <col min="8201" max="8201" width="0" hidden="1" customWidth="1"/>
    <col min="8203" max="8204" width="0" hidden="1" customWidth="1"/>
    <col min="8207" max="8208" width="0" hidden="1" customWidth="1"/>
    <col min="8211" max="8212" width="0" hidden="1" customWidth="1"/>
    <col min="8215" max="8216" width="0" hidden="1" customWidth="1"/>
    <col min="8219" max="8220" width="0" hidden="1" customWidth="1"/>
    <col min="8223" max="8224" width="0" hidden="1" customWidth="1"/>
    <col min="8226" max="8226" width="0" hidden="1" customWidth="1"/>
    <col min="8228" max="8228" width="0" hidden="1" customWidth="1"/>
    <col min="8230" max="8230" width="0" hidden="1" customWidth="1"/>
    <col min="8232" max="8234" width="0" hidden="1" customWidth="1"/>
    <col min="8236" max="8236" width="0" hidden="1" customWidth="1"/>
    <col min="8238" max="8238" width="0" hidden="1" customWidth="1"/>
    <col min="8240" max="8245" width="0" hidden="1" customWidth="1"/>
    <col min="8450" max="8450" width="0" hidden="1" customWidth="1"/>
    <col min="8451" max="8451" width="22" customWidth="1"/>
    <col min="8452" max="8453" width="0" hidden="1" customWidth="1"/>
    <col min="8455" max="8455" width="0" hidden="1" customWidth="1"/>
    <col min="8456" max="8456" width="14.5703125" customWidth="1"/>
    <col min="8457" max="8457" width="0" hidden="1" customWidth="1"/>
    <col min="8459" max="8460" width="0" hidden="1" customWidth="1"/>
    <col min="8463" max="8464" width="0" hidden="1" customWidth="1"/>
    <col min="8467" max="8468" width="0" hidden="1" customWidth="1"/>
    <col min="8471" max="8472" width="0" hidden="1" customWidth="1"/>
    <col min="8475" max="8476" width="0" hidden="1" customWidth="1"/>
    <col min="8479" max="8480" width="0" hidden="1" customWidth="1"/>
    <col min="8482" max="8482" width="0" hidden="1" customWidth="1"/>
    <col min="8484" max="8484" width="0" hidden="1" customWidth="1"/>
    <col min="8486" max="8486" width="0" hidden="1" customWidth="1"/>
    <col min="8488" max="8490" width="0" hidden="1" customWidth="1"/>
    <col min="8492" max="8492" width="0" hidden="1" customWidth="1"/>
    <col min="8494" max="8494" width="0" hidden="1" customWidth="1"/>
    <col min="8496" max="8501" width="0" hidden="1" customWidth="1"/>
    <col min="8706" max="8706" width="0" hidden="1" customWidth="1"/>
    <col min="8707" max="8707" width="22" customWidth="1"/>
    <col min="8708" max="8709" width="0" hidden="1" customWidth="1"/>
    <col min="8711" max="8711" width="0" hidden="1" customWidth="1"/>
    <col min="8712" max="8712" width="14.5703125" customWidth="1"/>
    <col min="8713" max="8713" width="0" hidden="1" customWidth="1"/>
    <col min="8715" max="8716" width="0" hidden="1" customWidth="1"/>
    <col min="8719" max="8720" width="0" hidden="1" customWidth="1"/>
    <col min="8723" max="8724" width="0" hidden="1" customWidth="1"/>
    <col min="8727" max="8728" width="0" hidden="1" customWidth="1"/>
    <col min="8731" max="8732" width="0" hidden="1" customWidth="1"/>
    <col min="8735" max="8736" width="0" hidden="1" customWidth="1"/>
    <col min="8738" max="8738" width="0" hidden="1" customWidth="1"/>
    <col min="8740" max="8740" width="0" hidden="1" customWidth="1"/>
    <col min="8742" max="8742" width="0" hidden="1" customWidth="1"/>
    <col min="8744" max="8746" width="0" hidden="1" customWidth="1"/>
    <col min="8748" max="8748" width="0" hidden="1" customWidth="1"/>
    <col min="8750" max="8750" width="0" hidden="1" customWidth="1"/>
    <col min="8752" max="8757" width="0" hidden="1" customWidth="1"/>
    <col min="8962" max="8962" width="0" hidden="1" customWidth="1"/>
    <col min="8963" max="8963" width="22" customWidth="1"/>
    <col min="8964" max="8965" width="0" hidden="1" customWidth="1"/>
    <col min="8967" max="8967" width="0" hidden="1" customWidth="1"/>
    <col min="8968" max="8968" width="14.5703125" customWidth="1"/>
    <col min="8969" max="8969" width="0" hidden="1" customWidth="1"/>
    <col min="8971" max="8972" width="0" hidden="1" customWidth="1"/>
    <col min="8975" max="8976" width="0" hidden="1" customWidth="1"/>
    <col min="8979" max="8980" width="0" hidden="1" customWidth="1"/>
    <col min="8983" max="8984" width="0" hidden="1" customWidth="1"/>
    <col min="8987" max="8988" width="0" hidden="1" customWidth="1"/>
    <col min="8991" max="8992" width="0" hidden="1" customWidth="1"/>
    <col min="8994" max="8994" width="0" hidden="1" customWidth="1"/>
    <col min="8996" max="8996" width="0" hidden="1" customWidth="1"/>
    <col min="8998" max="8998" width="0" hidden="1" customWidth="1"/>
    <col min="9000" max="9002" width="0" hidden="1" customWidth="1"/>
    <col min="9004" max="9004" width="0" hidden="1" customWidth="1"/>
    <col min="9006" max="9006" width="0" hidden="1" customWidth="1"/>
    <col min="9008" max="9013" width="0" hidden="1" customWidth="1"/>
    <col min="9218" max="9218" width="0" hidden="1" customWidth="1"/>
    <col min="9219" max="9219" width="22" customWidth="1"/>
    <col min="9220" max="9221" width="0" hidden="1" customWidth="1"/>
    <col min="9223" max="9223" width="0" hidden="1" customWidth="1"/>
    <col min="9224" max="9224" width="14.5703125" customWidth="1"/>
    <col min="9225" max="9225" width="0" hidden="1" customWidth="1"/>
    <col min="9227" max="9228" width="0" hidden="1" customWidth="1"/>
    <col min="9231" max="9232" width="0" hidden="1" customWidth="1"/>
    <col min="9235" max="9236" width="0" hidden="1" customWidth="1"/>
    <col min="9239" max="9240" width="0" hidden="1" customWidth="1"/>
    <col min="9243" max="9244" width="0" hidden="1" customWidth="1"/>
    <col min="9247" max="9248" width="0" hidden="1" customWidth="1"/>
    <col min="9250" max="9250" width="0" hidden="1" customWidth="1"/>
    <col min="9252" max="9252" width="0" hidden="1" customWidth="1"/>
    <col min="9254" max="9254" width="0" hidden="1" customWidth="1"/>
    <col min="9256" max="9258" width="0" hidden="1" customWidth="1"/>
    <col min="9260" max="9260" width="0" hidden="1" customWidth="1"/>
    <col min="9262" max="9262" width="0" hidden="1" customWidth="1"/>
    <col min="9264" max="9269" width="0" hidden="1" customWidth="1"/>
    <col min="9474" max="9474" width="0" hidden="1" customWidth="1"/>
    <col min="9475" max="9475" width="22" customWidth="1"/>
    <col min="9476" max="9477" width="0" hidden="1" customWidth="1"/>
    <col min="9479" max="9479" width="0" hidden="1" customWidth="1"/>
    <col min="9480" max="9480" width="14.5703125" customWidth="1"/>
    <col min="9481" max="9481" width="0" hidden="1" customWidth="1"/>
    <col min="9483" max="9484" width="0" hidden="1" customWidth="1"/>
    <col min="9487" max="9488" width="0" hidden="1" customWidth="1"/>
    <col min="9491" max="9492" width="0" hidden="1" customWidth="1"/>
    <col min="9495" max="9496" width="0" hidden="1" customWidth="1"/>
    <col min="9499" max="9500" width="0" hidden="1" customWidth="1"/>
    <col min="9503" max="9504" width="0" hidden="1" customWidth="1"/>
    <col min="9506" max="9506" width="0" hidden="1" customWidth="1"/>
    <col min="9508" max="9508" width="0" hidden="1" customWidth="1"/>
    <col min="9510" max="9510" width="0" hidden="1" customWidth="1"/>
    <col min="9512" max="9514" width="0" hidden="1" customWidth="1"/>
    <col min="9516" max="9516" width="0" hidden="1" customWidth="1"/>
    <col min="9518" max="9518" width="0" hidden="1" customWidth="1"/>
    <col min="9520" max="9525" width="0" hidden="1" customWidth="1"/>
    <col min="9730" max="9730" width="0" hidden="1" customWidth="1"/>
    <col min="9731" max="9731" width="22" customWidth="1"/>
    <col min="9732" max="9733" width="0" hidden="1" customWidth="1"/>
    <col min="9735" max="9735" width="0" hidden="1" customWidth="1"/>
    <col min="9736" max="9736" width="14.5703125" customWidth="1"/>
    <col min="9737" max="9737" width="0" hidden="1" customWidth="1"/>
    <col min="9739" max="9740" width="0" hidden="1" customWidth="1"/>
    <col min="9743" max="9744" width="0" hidden="1" customWidth="1"/>
    <col min="9747" max="9748" width="0" hidden="1" customWidth="1"/>
    <col min="9751" max="9752" width="0" hidden="1" customWidth="1"/>
    <col min="9755" max="9756" width="0" hidden="1" customWidth="1"/>
    <col min="9759" max="9760" width="0" hidden="1" customWidth="1"/>
    <col min="9762" max="9762" width="0" hidden="1" customWidth="1"/>
    <col min="9764" max="9764" width="0" hidden="1" customWidth="1"/>
    <col min="9766" max="9766" width="0" hidden="1" customWidth="1"/>
    <col min="9768" max="9770" width="0" hidden="1" customWidth="1"/>
    <col min="9772" max="9772" width="0" hidden="1" customWidth="1"/>
    <col min="9774" max="9774" width="0" hidden="1" customWidth="1"/>
    <col min="9776" max="9781" width="0" hidden="1" customWidth="1"/>
    <col min="9986" max="9986" width="0" hidden="1" customWidth="1"/>
    <col min="9987" max="9987" width="22" customWidth="1"/>
    <col min="9988" max="9989" width="0" hidden="1" customWidth="1"/>
    <col min="9991" max="9991" width="0" hidden="1" customWidth="1"/>
    <col min="9992" max="9992" width="14.5703125" customWidth="1"/>
    <col min="9993" max="9993" width="0" hidden="1" customWidth="1"/>
    <col min="9995" max="9996" width="0" hidden="1" customWidth="1"/>
    <col min="9999" max="10000" width="0" hidden="1" customWidth="1"/>
    <col min="10003" max="10004" width="0" hidden="1" customWidth="1"/>
    <col min="10007" max="10008" width="0" hidden="1" customWidth="1"/>
    <col min="10011" max="10012" width="0" hidden="1" customWidth="1"/>
    <col min="10015" max="10016" width="0" hidden="1" customWidth="1"/>
    <col min="10018" max="10018" width="0" hidden="1" customWidth="1"/>
    <col min="10020" max="10020" width="0" hidden="1" customWidth="1"/>
    <col min="10022" max="10022" width="0" hidden="1" customWidth="1"/>
    <col min="10024" max="10026" width="0" hidden="1" customWidth="1"/>
    <col min="10028" max="10028" width="0" hidden="1" customWidth="1"/>
    <col min="10030" max="10030" width="0" hidden="1" customWidth="1"/>
    <col min="10032" max="10037" width="0" hidden="1" customWidth="1"/>
    <col min="10242" max="10242" width="0" hidden="1" customWidth="1"/>
    <col min="10243" max="10243" width="22" customWidth="1"/>
    <col min="10244" max="10245" width="0" hidden="1" customWidth="1"/>
    <col min="10247" max="10247" width="0" hidden="1" customWidth="1"/>
    <col min="10248" max="10248" width="14.5703125" customWidth="1"/>
    <col min="10249" max="10249" width="0" hidden="1" customWidth="1"/>
    <col min="10251" max="10252" width="0" hidden="1" customWidth="1"/>
    <col min="10255" max="10256" width="0" hidden="1" customWidth="1"/>
    <col min="10259" max="10260" width="0" hidden="1" customWidth="1"/>
    <col min="10263" max="10264" width="0" hidden="1" customWidth="1"/>
    <col min="10267" max="10268" width="0" hidden="1" customWidth="1"/>
    <col min="10271" max="10272" width="0" hidden="1" customWidth="1"/>
    <col min="10274" max="10274" width="0" hidden="1" customWidth="1"/>
    <col min="10276" max="10276" width="0" hidden="1" customWidth="1"/>
    <col min="10278" max="10278" width="0" hidden="1" customWidth="1"/>
    <col min="10280" max="10282" width="0" hidden="1" customWidth="1"/>
    <col min="10284" max="10284" width="0" hidden="1" customWidth="1"/>
    <col min="10286" max="10286" width="0" hidden="1" customWidth="1"/>
    <col min="10288" max="10293" width="0" hidden="1" customWidth="1"/>
    <col min="10498" max="10498" width="0" hidden="1" customWidth="1"/>
    <col min="10499" max="10499" width="22" customWidth="1"/>
    <col min="10500" max="10501" width="0" hidden="1" customWidth="1"/>
    <col min="10503" max="10503" width="0" hidden="1" customWidth="1"/>
    <col min="10504" max="10504" width="14.5703125" customWidth="1"/>
    <col min="10505" max="10505" width="0" hidden="1" customWidth="1"/>
    <col min="10507" max="10508" width="0" hidden="1" customWidth="1"/>
    <col min="10511" max="10512" width="0" hidden="1" customWidth="1"/>
    <col min="10515" max="10516" width="0" hidden="1" customWidth="1"/>
    <col min="10519" max="10520" width="0" hidden="1" customWidth="1"/>
    <col min="10523" max="10524" width="0" hidden="1" customWidth="1"/>
    <col min="10527" max="10528" width="0" hidden="1" customWidth="1"/>
    <col min="10530" max="10530" width="0" hidden="1" customWidth="1"/>
    <col min="10532" max="10532" width="0" hidden="1" customWidth="1"/>
    <col min="10534" max="10534" width="0" hidden="1" customWidth="1"/>
    <col min="10536" max="10538" width="0" hidden="1" customWidth="1"/>
    <col min="10540" max="10540" width="0" hidden="1" customWidth="1"/>
    <col min="10542" max="10542" width="0" hidden="1" customWidth="1"/>
    <col min="10544" max="10549" width="0" hidden="1" customWidth="1"/>
    <col min="10754" max="10754" width="0" hidden="1" customWidth="1"/>
    <col min="10755" max="10755" width="22" customWidth="1"/>
    <col min="10756" max="10757" width="0" hidden="1" customWidth="1"/>
    <col min="10759" max="10759" width="0" hidden="1" customWidth="1"/>
    <col min="10760" max="10760" width="14.5703125" customWidth="1"/>
    <col min="10761" max="10761" width="0" hidden="1" customWidth="1"/>
    <col min="10763" max="10764" width="0" hidden="1" customWidth="1"/>
    <col min="10767" max="10768" width="0" hidden="1" customWidth="1"/>
    <col min="10771" max="10772" width="0" hidden="1" customWidth="1"/>
    <col min="10775" max="10776" width="0" hidden="1" customWidth="1"/>
    <col min="10779" max="10780" width="0" hidden="1" customWidth="1"/>
    <col min="10783" max="10784" width="0" hidden="1" customWidth="1"/>
    <col min="10786" max="10786" width="0" hidden="1" customWidth="1"/>
    <col min="10788" max="10788" width="0" hidden="1" customWidth="1"/>
    <col min="10790" max="10790" width="0" hidden="1" customWidth="1"/>
    <col min="10792" max="10794" width="0" hidden="1" customWidth="1"/>
    <col min="10796" max="10796" width="0" hidden="1" customWidth="1"/>
    <col min="10798" max="10798" width="0" hidden="1" customWidth="1"/>
    <col min="10800" max="10805" width="0" hidden="1" customWidth="1"/>
    <col min="11010" max="11010" width="0" hidden="1" customWidth="1"/>
    <col min="11011" max="11011" width="22" customWidth="1"/>
    <col min="11012" max="11013" width="0" hidden="1" customWidth="1"/>
    <col min="11015" max="11015" width="0" hidden="1" customWidth="1"/>
    <col min="11016" max="11016" width="14.5703125" customWidth="1"/>
    <col min="11017" max="11017" width="0" hidden="1" customWidth="1"/>
    <col min="11019" max="11020" width="0" hidden="1" customWidth="1"/>
    <col min="11023" max="11024" width="0" hidden="1" customWidth="1"/>
    <col min="11027" max="11028" width="0" hidden="1" customWidth="1"/>
    <col min="11031" max="11032" width="0" hidden="1" customWidth="1"/>
    <col min="11035" max="11036" width="0" hidden="1" customWidth="1"/>
    <col min="11039" max="11040" width="0" hidden="1" customWidth="1"/>
    <col min="11042" max="11042" width="0" hidden="1" customWidth="1"/>
    <col min="11044" max="11044" width="0" hidden="1" customWidth="1"/>
    <col min="11046" max="11046" width="0" hidden="1" customWidth="1"/>
    <col min="11048" max="11050" width="0" hidden="1" customWidth="1"/>
    <col min="11052" max="11052" width="0" hidden="1" customWidth="1"/>
    <col min="11054" max="11054" width="0" hidden="1" customWidth="1"/>
    <col min="11056" max="11061" width="0" hidden="1" customWidth="1"/>
    <col min="11266" max="11266" width="0" hidden="1" customWidth="1"/>
    <col min="11267" max="11267" width="22" customWidth="1"/>
    <col min="11268" max="11269" width="0" hidden="1" customWidth="1"/>
    <col min="11271" max="11271" width="0" hidden="1" customWidth="1"/>
    <col min="11272" max="11272" width="14.5703125" customWidth="1"/>
    <col min="11273" max="11273" width="0" hidden="1" customWidth="1"/>
    <col min="11275" max="11276" width="0" hidden="1" customWidth="1"/>
    <col min="11279" max="11280" width="0" hidden="1" customWidth="1"/>
    <col min="11283" max="11284" width="0" hidden="1" customWidth="1"/>
    <col min="11287" max="11288" width="0" hidden="1" customWidth="1"/>
    <col min="11291" max="11292" width="0" hidden="1" customWidth="1"/>
    <col min="11295" max="11296" width="0" hidden="1" customWidth="1"/>
    <col min="11298" max="11298" width="0" hidden="1" customWidth="1"/>
    <col min="11300" max="11300" width="0" hidden="1" customWidth="1"/>
    <col min="11302" max="11302" width="0" hidden="1" customWidth="1"/>
    <col min="11304" max="11306" width="0" hidden="1" customWidth="1"/>
    <col min="11308" max="11308" width="0" hidden="1" customWidth="1"/>
    <col min="11310" max="11310" width="0" hidden="1" customWidth="1"/>
    <col min="11312" max="11317" width="0" hidden="1" customWidth="1"/>
    <col min="11522" max="11522" width="0" hidden="1" customWidth="1"/>
    <col min="11523" max="11523" width="22" customWidth="1"/>
    <col min="11524" max="11525" width="0" hidden="1" customWidth="1"/>
    <col min="11527" max="11527" width="0" hidden="1" customWidth="1"/>
    <col min="11528" max="11528" width="14.5703125" customWidth="1"/>
    <col min="11529" max="11529" width="0" hidden="1" customWidth="1"/>
    <col min="11531" max="11532" width="0" hidden="1" customWidth="1"/>
    <col min="11535" max="11536" width="0" hidden="1" customWidth="1"/>
    <col min="11539" max="11540" width="0" hidden="1" customWidth="1"/>
    <col min="11543" max="11544" width="0" hidden="1" customWidth="1"/>
    <col min="11547" max="11548" width="0" hidden="1" customWidth="1"/>
    <col min="11551" max="11552" width="0" hidden="1" customWidth="1"/>
    <col min="11554" max="11554" width="0" hidden="1" customWidth="1"/>
    <col min="11556" max="11556" width="0" hidden="1" customWidth="1"/>
    <col min="11558" max="11558" width="0" hidden="1" customWidth="1"/>
    <col min="11560" max="11562" width="0" hidden="1" customWidth="1"/>
    <col min="11564" max="11564" width="0" hidden="1" customWidth="1"/>
    <col min="11566" max="11566" width="0" hidden="1" customWidth="1"/>
    <col min="11568" max="11573" width="0" hidden="1" customWidth="1"/>
    <col min="11778" max="11778" width="0" hidden="1" customWidth="1"/>
    <col min="11779" max="11779" width="22" customWidth="1"/>
    <col min="11780" max="11781" width="0" hidden="1" customWidth="1"/>
    <col min="11783" max="11783" width="0" hidden="1" customWidth="1"/>
    <col min="11784" max="11784" width="14.5703125" customWidth="1"/>
    <col min="11785" max="11785" width="0" hidden="1" customWidth="1"/>
    <col min="11787" max="11788" width="0" hidden="1" customWidth="1"/>
    <col min="11791" max="11792" width="0" hidden="1" customWidth="1"/>
    <col min="11795" max="11796" width="0" hidden="1" customWidth="1"/>
    <col min="11799" max="11800" width="0" hidden="1" customWidth="1"/>
    <col min="11803" max="11804" width="0" hidden="1" customWidth="1"/>
    <col min="11807" max="11808" width="0" hidden="1" customWidth="1"/>
    <col min="11810" max="11810" width="0" hidden="1" customWidth="1"/>
    <col min="11812" max="11812" width="0" hidden="1" customWidth="1"/>
    <col min="11814" max="11814" width="0" hidden="1" customWidth="1"/>
    <col min="11816" max="11818" width="0" hidden="1" customWidth="1"/>
    <col min="11820" max="11820" width="0" hidden="1" customWidth="1"/>
    <col min="11822" max="11822" width="0" hidden="1" customWidth="1"/>
    <col min="11824" max="11829" width="0" hidden="1" customWidth="1"/>
    <col min="12034" max="12034" width="0" hidden="1" customWidth="1"/>
    <col min="12035" max="12035" width="22" customWidth="1"/>
    <col min="12036" max="12037" width="0" hidden="1" customWidth="1"/>
    <col min="12039" max="12039" width="0" hidden="1" customWidth="1"/>
    <col min="12040" max="12040" width="14.5703125" customWidth="1"/>
    <col min="12041" max="12041" width="0" hidden="1" customWidth="1"/>
    <col min="12043" max="12044" width="0" hidden="1" customWidth="1"/>
    <col min="12047" max="12048" width="0" hidden="1" customWidth="1"/>
    <col min="12051" max="12052" width="0" hidden="1" customWidth="1"/>
    <col min="12055" max="12056" width="0" hidden="1" customWidth="1"/>
    <col min="12059" max="12060" width="0" hidden="1" customWidth="1"/>
    <col min="12063" max="12064" width="0" hidden="1" customWidth="1"/>
    <col min="12066" max="12066" width="0" hidden="1" customWidth="1"/>
    <col min="12068" max="12068" width="0" hidden="1" customWidth="1"/>
    <col min="12070" max="12070" width="0" hidden="1" customWidth="1"/>
    <col min="12072" max="12074" width="0" hidden="1" customWidth="1"/>
    <col min="12076" max="12076" width="0" hidden="1" customWidth="1"/>
    <col min="12078" max="12078" width="0" hidden="1" customWidth="1"/>
    <col min="12080" max="12085" width="0" hidden="1" customWidth="1"/>
    <col min="12290" max="12290" width="0" hidden="1" customWidth="1"/>
    <col min="12291" max="12291" width="22" customWidth="1"/>
    <col min="12292" max="12293" width="0" hidden="1" customWidth="1"/>
    <col min="12295" max="12295" width="0" hidden="1" customWidth="1"/>
    <col min="12296" max="12296" width="14.5703125" customWidth="1"/>
    <col min="12297" max="12297" width="0" hidden="1" customWidth="1"/>
    <col min="12299" max="12300" width="0" hidden="1" customWidth="1"/>
    <col min="12303" max="12304" width="0" hidden="1" customWidth="1"/>
    <col min="12307" max="12308" width="0" hidden="1" customWidth="1"/>
    <col min="12311" max="12312" width="0" hidden="1" customWidth="1"/>
    <col min="12315" max="12316" width="0" hidden="1" customWidth="1"/>
    <col min="12319" max="12320" width="0" hidden="1" customWidth="1"/>
    <col min="12322" max="12322" width="0" hidden="1" customWidth="1"/>
    <col min="12324" max="12324" width="0" hidden="1" customWidth="1"/>
    <col min="12326" max="12326" width="0" hidden="1" customWidth="1"/>
    <col min="12328" max="12330" width="0" hidden="1" customWidth="1"/>
    <col min="12332" max="12332" width="0" hidden="1" customWidth="1"/>
    <col min="12334" max="12334" width="0" hidden="1" customWidth="1"/>
    <col min="12336" max="12341" width="0" hidden="1" customWidth="1"/>
    <col min="12546" max="12546" width="0" hidden="1" customWidth="1"/>
    <col min="12547" max="12547" width="22" customWidth="1"/>
    <col min="12548" max="12549" width="0" hidden="1" customWidth="1"/>
    <col min="12551" max="12551" width="0" hidden="1" customWidth="1"/>
    <col min="12552" max="12552" width="14.5703125" customWidth="1"/>
    <col min="12553" max="12553" width="0" hidden="1" customWidth="1"/>
    <col min="12555" max="12556" width="0" hidden="1" customWidth="1"/>
    <col min="12559" max="12560" width="0" hidden="1" customWidth="1"/>
    <col min="12563" max="12564" width="0" hidden="1" customWidth="1"/>
    <col min="12567" max="12568" width="0" hidden="1" customWidth="1"/>
    <col min="12571" max="12572" width="0" hidden="1" customWidth="1"/>
    <col min="12575" max="12576" width="0" hidden="1" customWidth="1"/>
    <col min="12578" max="12578" width="0" hidden="1" customWidth="1"/>
    <col min="12580" max="12580" width="0" hidden="1" customWidth="1"/>
    <col min="12582" max="12582" width="0" hidden="1" customWidth="1"/>
    <col min="12584" max="12586" width="0" hidden="1" customWidth="1"/>
    <col min="12588" max="12588" width="0" hidden="1" customWidth="1"/>
    <col min="12590" max="12590" width="0" hidden="1" customWidth="1"/>
    <col min="12592" max="12597" width="0" hidden="1" customWidth="1"/>
    <col min="12802" max="12802" width="0" hidden="1" customWidth="1"/>
    <col min="12803" max="12803" width="22" customWidth="1"/>
    <col min="12804" max="12805" width="0" hidden="1" customWidth="1"/>
    <col min="12807" max="12807" width="0" hidden="1" customWidth="1"/>
    <col min="12808" max="12808" width="14.5703125" customWidth="1"/>
    <col min="12809" max="12809" width="0" hidden="1" customWidth="1"/>
    <col min="12811" max="12812" width="0" hidden="1" customWidth="1"/>
    <col min="12815" max="12816" width="0" hidden="1" customWidth="1"/>
    <col min="12819" max="12820" width="0" hidden="1" customWidth="1"/>
    <col min="12823" max="12824" width="0" hidden="1" customWidth="1"/>
    <col min="12827" max="12828" width="0" hidden="1" customWidth="1"/>
    <col min="12831" max="12832" width="0" hidden="1" customWidth="1"/>
    <col min="12834" max="12834" width="0" hidden="1" customWidth="1"/>
    <col min="12836" max="12836" width="0" hidden="1" customWidth="1"/>
    <col min="12838" max="12838" width="0" hidden="1" customWidth="1"/>
    <col min="12840" max="12842" width="0" hidden="1" customWidth="1"/>
    <col min="12844" max="12844" width="0" hidden="1" customWidth="1"/>
    <col min="12846" max="12846" width="0" hidden="1" customWidth="1"/>
    <col min="12848" max="12853" width="0" hidden="1" customWidth="1"/>
    <col min="13058" max="13058" width="0" hidden="1" customWidth="1"/>
    <col min="13059" max="13059" width="22" customWidth="1"/>
    <col min="13060" max="13061" width="0" hidden="1" customWidth="1"/>
    <col min="13063" max="13063" width="0" hidden="1" customWidth="1"/>
    <col min="13064" max="13064" width="14.5703125" customWidth="1"/>
    <col min="13065" max="13065" width="0" hidden="1" customWidth="1"/>
    <col min="13067" max="13068" width="0" hidden="1" customWidth="1"/>
    <col min="13071" max="13072" width="0" hidden="1" customWidth="1"/>
    <col min="13075" max="13076" width="0" hidden="1" customWidth="1"/>
    <col min="13079" max="13080" width="0" hidden="1" customWidth="1"/>
    <col min="13083" max="13084" width="0" hidden="1" customWidth="1"/>
    <col min="13087" max="13088" width="0" hidden="1" customWidth="1"/>
    <col min="13090" max="13090" width="0" hidden="1" customWidth="1"/>
    <col min="13092" max="13092" width="0" hidden="1" customWidth="1"/>
    <col min="13094" max="13094" width="0" hidden="1" customWidth="1"/>
    <col min="13096" max="13098" width="0" hidden="1" customWidth="1"/>
    <col min="13100" max="13100" width="0" hidden="1" customWidth="1"/>
    <col min="13102" max="13102" width="0" hidden="1" customWidth="1"/>
    <col min="13104" max="13109" width="0" hidden="1" customWidth="1"/>
    <col min="13314" max="13314" width="0" hidden="1" customWidth="1"/>
    <col min="13315" max="13315" width="22" customWidth="1"/>
    <col min="13316" max="13317" width="0" hidden="1" customWidth="1"/>
    <col min="13319" max="13319" width="0" hidden="1" customWidth="1"/>
    <col min="13320" max="13320" width="14.5703125" customWidth="1"/>
    <col min="13321" max="13321" width="0" hidden="1" customWidth="1"/>
    <col min="13323" max="13324" width="0" hidden="1" customWidth="1"/>
    <col min="13327" max="13328" width="0" hidden="1" customWidth="1"/>
    <col min="13331" max="13332" width="0" hidden="1" customWidth="1"/>
    <col min="13335" max="13336" width="0" hidden="1" customWidth="1"/>
    <col min="13339" max="13340" width="0" hidden="1" customWidth="1"/>
    <col min="13343" max="13344" width="0" hidden="1" customWidth="1"/>
    <col min="13346" max="13346" width="0" hidden="1" customWidth="1"/>
    <col min="13348" max="13348" width="0" hidden="1" customWidth="1"/>
    <col min="13350" max="13350" width="0" hidden="1" customWidth="1"/>
    <col min="13352" max="13354" width="0" hidden="1" customWidth="1"/>
    <col min="13356" max="13356" width="0" hidden="1" customWidth="1"/>
    <col min="13358" max="13358" width="0" hidden="1" customWidth="1"/>
    <col min="13360" max="13365" width="0" hidden="1" customWidth="1"/>
    <col min="13570" max="13570" width="0" hidden="1" customWidth="1"/>
    <col min="13571" max="13571" width="22" customWidth="1"/>
    <col min="13572" max="13573" width="0" hidden="1" customWidth="1"/>
    <col min="13575" max="13575" width="0" hidden="1" customWidth="1"/>
    <col min="13576" max="13576" width="14.5703125" customWidth="1"/>
    <col min="13577" max="13577" width="0" hidden="1" customWidth="1"/>
    <col min="13579" max="13580" width="0" hidden="1" customWidth="1"/>
    <col min="13583" max="13584" width="0" hidden="1" customWidth="1"/>
    <col min="13587" max="13588" width="0" hidden="1" customWidth="1"/>
    <col min="13591" max="13592" width="0" hidden="1" customWidth="1"/>
    <col min="13595" max="13596" width="0" hidden="1" customWidth="1"/>
    <col min="13599" max="13600" width="0" hidden="1" customWidth="1"/>
    <col min="13602" max="13602" width="0" hidden="1" customWidth="1"/>
    <col min="13604" max="13604" width="0" hidden="1" customWidth="1"/>
    <col min="13606" max="13606" width="0" hidden="1" customWidth="1"/>
    <col min="13608" max="13610" width="0" hidden="1" customWidth="1"/>
    <col min="13612" max="13612" width="0" hidden="1" customWidth="1"/>
    <col min="13614" max="13614" width="0" hidden="1" customWidth="1"/>
    <col min="13616" max="13621" width="0" hidden="1" customWidth="1"/>
    <col min="13826" max="13826" width="0" hidden="1" customWidth="1"/>
    <col min="13827" max="13827" width="22" customWidth="1"/>
    <col min="13828" max="13829" width="0" hidden="1" customWidth="1"/>
    <col min="13831" max="13831" width="0" hidden="1" customWidth="1"/>
    <col min="13832" max="13832" width="14.5703125" customWidth="1"/>
    <col min="13833" max="13833" width="0" hidden="1" customWidth="1"/>
    <col min="13835" max="13836" width="0" hidden="1" customWidth="1"/>
    <col min="13839" max="13840" width="0" hidden="1" customWidth="1"/>
    <col min="13843" max="13844" width="0" hidden="1" customWidth="1"/>
    <col min="13847" max="13848" width="0" hidden="1" customWidth="1"/>
    <col min="13851" max="13852" width="0" hidden="1" customWidth="1"/>
    <col min="13855" max="13856" width="0" hidden="1" customWidth="1"/>
    <col min="13858" max="13858" width="0" hidden="1" customWidth="1"/>
    <col min="13860" max="13860" width="0" hidden="1" customWidth="1"/>
    <col min="13862" max="13862" width="0" hidden="1" customWidth="1"/>
    <col min="13864" max="13866" width="0" hidden="1" customWidth="1"/>
    <col min="13868" max="13868" width="0" hidden="1" customWidth="1"/>
    <col min="13870" max="13870" width="0" hidden="1" customWidth="1"/>
    <col min="13872" max="13877" width="0" hidden="1" customWidth="1"/>
    <col min="14082" max="14082" width="0" hidden="1" customWidth="1"/>
    <col min="14083" max="14083" width="22" customWidth="1"/>
    <col min="14084" max="14085" width="0" hidden="1" customWidth="1"/>
    <col min="14087" max="14087" width="0" hidden="1" customWidth="1"/>
    <col min="14088" max="14088" width="14.5703125" customWidth="1"/>
    <col min="14089" max="14089" width="0" hidden="1" customWidth="1"/>
    <col min="14091" max="14092" width="0" hidden="1" customWidth="1"/>
    <col min="14095" max="14096" width="0" hidden="1" customWidth="1"/>
    <col min="14099" max="14100" width="0" hidden="1" customWidth="1"/>
    <col min="14103" max="14104" width="0" hidden="1" customWidth="1"/>
    <col min="14107" max="14108" width="0" hidden="1" customWidth="1"/>
    <col min="14111" max="14112" width="0" hidden="1" customWidth="1"/>
    <col min="14114" max="14114" width="0" hidden="1" customWidth="1"/>
    <col min="14116" max="14116" width="0" hidden="1" customWidth="1"/>
    <col min="14118" max="14118" width="0" hidden="1" customWidth="1"/>
    <col min="14120" max="14122" width="0" hidden="1" customWidth="1"/>
    <col min="14124" max="14124" width="0" hidden="1" customWidth="1"/>
    <col min="14126" max="14126" width="0" hidden="1" customWidth="1"/>
    <col min="14128" max="14133" width="0" hidden="1" customWidth="1"/>
    <col min="14338" max="14338" width="0" hidden="1" customWidth="1"/>
    <col min="14339" max="14339" width="22" customWidth="1"/>
    <col min="14340" max="14341" width="0" hidden="1" customWidth="1"/>
    <col min="14343" max="14343" width="0" hidden="1" customWidth="1"/>
    <col min="14344" max="14344" width="14.5703125" customWidth="1"/>
    <col min="14345" max="14345" width="0" hidden="1" customWidth="1"/>
    <col min="14347" max="14348" width="0" hidden="1" customWidth="1"/>
    <col min="14351" max="14352" width="0" hidden="1" customWidth="1"/>
    <col min="14355" max="14356" width="0" hidden="1" customWidth="1"/>
    <col min="14359" max="14360" width="0" hidden="1" customWidth="1"/>
    <col min="14363" max="14364" width="0" hidden="1" customWidth="1"/>
    <col min="14367" max="14368" width="0" hidden="1" customWidth="1"/>
    <col min="14370" max="14370" width="0" hidden="1" customWidth="1"/>
    <col min="14372" max="14372" width="0" hidden="1" customWidth="1"/>
    <col min="14374" max="14374" width="0" hidden="1" customWidth="1"/>
    <col min="14376" max="14378" width="0" hidden="1" customWidth="1"/>
    <col min="14380" max="14380" width="0" hidden="1" customWidth="1"/>
    <col min="14382" max="14382" width="0" hidden="1" customWidth="1"/>
    <col min="14384" max="14389" width="0" hidden="1" customWidth="1"/>
    <col min="14594" max="14594" width="0" hidden="1" customWidth="1"/>
    <col min="14595" max="14595" width="22" customWidth="1"/>
    <col min="14596" max="14597" width="0" hidden="1" customWidth="1"/>
    <col min="14599" max="14599" width="0" hidden="1" customWidth="1"/>
    <col min="14600" max="14600" width="14.5703125" customWidth="1"/>
    <col min="14601" max="14601" width="0" hidden="1" customWidth="1"/>
    <col min="14603" max="14604" width="0" hidden="1" customWidth="1"/>
    <col min="14607" max="14608" width="0" hidden="1" customWidth="1"/>
    <col min="14611" max="14612" width="0" hidden="1" customWidth="1"/>
    <col min="14615" max="14616" width="0" hidden="1" customWidth="1"/>
    <col min="14619" max="14620" width="0" hidden="1" customWidth="1"/>
    <col min="14623" max="14624" width="0" hidden="1" customWidth="1"/>
    <col min="14626" max="14626" width="0" hidden="1" customWidth="1"/>
    <col min="14628" max="14628" width="0" hidden="1" customWidth="1"/>
    <col min="14630" max="14630" width="0" hidden="1" customWidth="1"/>
    <col min="14632" max="14634" width="0" hidden="1" customWidth="1"/>
    <col min="14636" max="14636" width="0" hidden="1" customWidth="1"/>
    <col min="14638" max="14638" width="0" hidden="1" customWidth="1"/>
    <col min="14640" max="14645" width="0" hidden="1" customWidth="1"/>
    <col min="14850" max="14850" width="0" hidden="1" customWidth="1"/>
    <col min="14851" max="14851" width="22" customWidth="1"/>
    <col min="14852" max="14853" width="0" hidden="1" customWidth="1"/>
    <col min="14855" max="14855" width="0" hidden="1" customWidth="1"/>
    <col min="14856" max="14856" width="14.5703125" customWidth="1"/>
    <col min="14857" max="14857" width="0" hidden="1" customWidth="1"/>
    <col min="14859" max="14860" width="0" hidden="1" customWidth="1"/>
    <col min="14863" max="14864" width="0" hidden="1" customWidth="1"/>
    <col min="14867" max="14868" width="0" hidden="1" customWidth="1"/>
    <col min="14871" max="14872" width="0" hidden="1" customWidth="1"/>
    <col min="14875" max="14876" width="0" hidden="1" customWidth="1"/>
    <col min="14879" max="14880" width="0" hidden="1" customWidth="1"/>
    <col min="14882" max="14882" width="0" hidden="1" customWidth="1"/>
    <col min="14884" max="14884" width="0" hidden="1" customWidth="1"/>
    <col min="14886" max="14886" width="0" hidden="1" customWidth="1"/>
    <col min="14888" max="14890" width="0" hidden="1" customWidth="1"/>
    <col min="14892" max="14892" width="0" hidden="1" customWidth="1"/>
    <col min="14894" max="14894" width="0" hidden="1" customWidth="1"/>
    <col min="14896" max="14901" width="0" hidden="1" customWidth="1"/>
    <col min="15106" max="15106" width="0" hidden="1" customWidth="1"/>
    <col min="15107" max="15107" width="22" customWidth="1"/>
    <col min="15108" max="15109" width="0" hidden="1" customWidth="1"/>
    <col min="15111" max="15111" width="0" hidden="1" customWidth="1"/>
    <col min="15112" max="15112" width="14.5703125" customWidth="1"/>
    <col min="15113" max="15113" width="0" hidden="1" customWidth="1"/>
    <col min="15115" max="15116" width="0" hidden="1" customWidth="1"/>
    <col min="15119" max="15120" width="0" hidden="1" customWidth="1"/>
    <col min="15123" max="15124" width="0" hidden="1" customWidth="1"/>
    <col min="15127" max="15128" width="0" hidden="1" customWidth="1"/>
    <col min="15131" max="15132" width="0" hidden="1" customWidth="1"/>
    <col min="15135" max="15136" width="0" hidden="1" customWidth="1"/>
    <col min="15138" max="15138" width="0" hidden="1" customWidth="1"/>
    <col min="15140" max="15140" width="0" hidden="1" customWidth="1"/>
    <col min="15142" max="15142" width="0" hidden="1" customWidth="1"/>
    <col min="15144" max="15146" width="0" hidden="1" customWidth="1"/>
    <col min="15148" max="15148" width="0" hidden="1" customWidth="1"/>
    <col min="15150" max="15150" width="0" hidden="1" customWidth="1"/>
    <col min="15152" max="15157" width="0" hidden="1" customWidth="1"/>
    <col min="15362" max="15362" width="0" hidden="1" customWidth="1"/>
    <col min="15363" max="15363" width="22" customWidth="1"/>
    <col min="15364" max="15365" width="0" hidden="1" customWidth="1"/>
    <col min="15367" max="15367" width="0" hidden="1" customWidth="1"/>
    <col min="15368" max="15368" width="14.5703125" customWidth="1"/>
    <col min="15369" max="15369" width="0" hidden="1" customWidth="1"/>
    <col min="15371" max="15372" width="0" hidden="1" customWidth="1"/>
    <col min="15375" max="15376" width="0" hidden="1" customWidth="1"/>
    <col min="15379" max="15380" width="0" hidden="1" customWidth="1"/>
    <col min="15383" max="15384" width="0" hidden="1" customWidth="1"/>
    <col min="15387" max="15388" width="0" hidden="1" customWidth="1"/>
    <col min="15391" max="15392" width="0" hidden="1" customWidth="1"/>
    <col min="15394" max="15394" width="0" hidden="1" customWidth="1"/>
    <col min="15396" max="15396" width="0" hidden="1" customWidth="1"/>
    <col min="15398" max="15398" width="0" hidden="1" customWidth="1"/>
    <col min="15400" max="15402" width="0" hidden="1" customWidth="1"/>
    <col min="15404" max="15404" width="0" hidden="1" customWidth="1"/>
    <col min="15406" max="15406" width="0" hidden="1" customWidth="1"/>
    <col min="15408" max="15413" width="0" hidden="1" customWidth="1"/>
    <col min="15618" max="15618" width="0" hidden="1" customWidth="1"/>
    <col min="15619" max="15619" width="22" customWidth="1"/>
    <col min="15620" max="15621" width="0" hidden="1" customWidth="1"/>
    <col min="15623" max="15623" width="0" hidden="1" customWidth="1"/>
    <col min="15624" max="15624" width="14.5703125" customWidth="1"/>
    <col min="15625" max="15625" width="0" hidden="1" customWidth="1"/>
    <col min="15627" max="15628" width="0" hidden="1" customWidth="1"/>
    <col min="15631" max="15632" width="0" hidden="1" customWidth="1"/>
    <col min="15635" max="15636" width="0" hidden="1" customWidth="1"/>
    <col min="15639" max="15640" width="0" hidden="1" customWidth="1"/>
    <col min="15643" max="15644" width="0" hidden="1" customWidth="1"/>
    <col min="15647" max="15648" width="0" hidden="1" customWidth="1"/>
    <col min="15650" max="15650" width="0" hidden="1" customWidth="1"/>
    <col min="15652" max="15652" width="0" hidden="1" customWidth="1"/>
    <col min="15654" max="15654" width="0" hidden="1" customWidth="1"/>
    <col min="15656" max="15658" width="0" hidden="1" customWidth="1"/>
    <col min="15660" max="15660" width="0" hidden="1" customWidth="1"/>
    <col min="15662" max="15662" width="0" hidden="1" customWidth="1"/>
    <col min="15664" max="15669" width="0" hidden="1" customWidth="1"/>
    <col min="15874" max="15874" width="0" hidden="1" customWidth="1"/>
    <col min="15875" max="15875" width="22" customWidth="1"/>
    <col min="15876" max="15877" width="0" hidden="1" customWidth="1"/>
    <col min="15879" max="15879" width="0" hidden="1" customWidth="1"/>
    <col min="15880" max="15880" width="14.5703125" customWidth="1"/>
    <col min="15881" max="15881" width="0" hidden="1" customWidth="1"/>
    <col min="15883" max="15884" width="0" hidden="1" customWidth="1"/>
    <col min="15887" max="15888" width="0" hidden="1" customWidth="1"/>
    <col min="15891" max="15892" width="0" hidden="1" customWidth="1"/>
    <col min="15895" max="15896" width="0" hidden="1" customWidth="1"/>
    <col min="15899" max="15900" width="0" hidden="1" customWidth="1"/>
    <col min="15903" max="15904" width="0" hidden="1" customWidth="1"/>
    <col min="15906" max="15906" width="0" hidden="1" customWidth="1"/>
    <col min="15908" max="15908" width="0" hidden="1" customWidth="1"/>
    <col min="15910" max="15910" width="0" hidden="1" customWidth="1"/>
    <col min="15912" max="15914" width="0" hidden="1" customWidth="1"/>
    <col min="15916" max="15916" width="0" hidden="1" customWidth="1"/>
    <col min="15918" max="15918" width="0" hidden="1" customWidth="1"/>
    <col min="15920" max="15925" width="0" hidden="1" customWidth="1"/>
    <col min="16130" max="16130" width="0" hidden="1" customWidth="1"/>
    <col min="16131" max="16131" width="22" customWidth="1"/>
    <col min="16132" max="16133" width="0" hidden="1" customWidth="1"/>
    <col min="16135" max="16135" width="0" hidden="1" customWidth="1"/>
    <col min="16136" max="16136" width="14.5703125" customWidth="1"/>
    <col min="16137" max="16137" width="0" hidden="1" customWidth="1"/>
    <col min="16139" max="16140" width="0" hidden="1" customWidth="1"/>
    <col min="16143" max="16144" width="0" hidden="1" customWidth="1"/>
    <col min="16147" max="16148" width="0" hidden="1" customWidth="1"/>
    <col min="16151" max="16152" width="0" hidden="1" customWidth="1"/>
    <col min="16155" max="16156" width="0" hidden="1" customWidth="1"/>
    <col min="16159" max="16160" width="0" hidden="1" customWidth="1"/>
    <col min="16162" max="16162" width="0" hidden="1" customWidth="1"/>
    <col min="16164" max="16164" width="0" hidden="1" customWidth="1"/>
    <col min="16166" max="16166" width="0" hidden="1" customWidth="1"/>
    <col min="16168" max="16170" width="0" hidden="1" customWidth="1"/>
    <col min="16172" max="16172" width="0" hidden="1" customWidth="1"/>
    <col min="16174" max="16174" width="0" hidden="1" customWidth="1"/>
    <col min="16176" max="16181" width="0" hidden="1" customWidth="1"/>
  </cols>
  <sheetData>
    <row r="1" spans="1:47" ht="15.75" x14ac:dyDescent="0.2">
      <c r="A1">
        <v>1</v>
      </c>
      <c r="J1" s="608" t="s">
        <v>930</v>
      </c>
      <c r="K1" s="608"/>
      <c r="L1" s="608"/>
      <c r="M1" s="608"/>
      <c r="N1" s="608"/>
      <c r="O1" s="608"/>
      <c r="P1" s="608"/>
      <c r="Q1" s="608"/>
      <c r="R1" s="608"/>
      <c r="S1" s="608"/>
      <c r="T1" s="608"/>
      <c r="U1" s="608"/>
      <c r="V1" s="608"/>
      <c r="W1" s="608"/>
      <c r="X1" s="608"/>
      <c r="Y1" s="608"/>
      <c r="Z1" s="608"/>
      <c r="AA1" s="608"/>
      <c r="AB1" s="608"/>
      <c r="AC1" s="608"/>
      <c r="AD1" s="608"/>
      <c r="AE1" s="608"/>
      <c r="AF1" s="608"/>
      <c r="AG1" s="608"/>
      <c r="AH1" s="608"/>
      <c r="AI1" s="608"/>
      <c r="AJ1" s="608"/>
      <c r="AK1" s="608"/>
      <c r="AL1" s="312"/>
    </row>
    <row r="2" spans="1:47" ht="15.75" x14ac:dyDescent="0.2">
      <c r="A2">
        <f>COUNTA(C7:C119)</f>
        <v>0</v>
      </c>
      <c r="B2" s="404">
        <v>2</v>
      </c>
      <c r="C2" s="404">
        <v>123</v>
      </c>
      <c r="D2" s="404">
        <v>123</v>
      </c>
      <c r="E2" s="404">
        <v>2</v>
      </c>
      <c r="F2" s="404">
        <v>123</v>
      </c>
      <c r="G2" s="404"/>
      <c r="H2" s="404">
        <v>123</v>
      </c>
      <c r="I2" s="404"/>
      <c r="J2" s="406">
        <v>123</v>
      </c>
      <c r="K2" s="406"/>
      <c r="L2" s="406"/>
      <c r="M2" s="407">
        <v>123</v>
      </c>
      <c r="N2" s="407">
        <v>123</v>
      </c>
      <c r="O2" s="407"/>
      <c r="P2" s="407"/>
      <c r="Q2" s="407">
        <v>123</v>
      </c>
      <c r="R2" s="407">
        <v>123</v>
      </c>
      <c r="S2" s="407"/>
      <c r="T2" s="407"/>
      <c r="U2" s="407">
        <v>123</v>
      </c>
      <c r="V2" s="407">
        <v>123</v>
      </c>
      <c r="W2" s="407"/>
      <c r="X2" s="407"/>
      <c r="Y2" s="407">
        <v>123</v>
      </c>
      <c r="Z2" s="407">
        <v>123</v>
      </c>
      <c r="AA2" s="407"/>
      <c r="AB2" s="407"/>
      <c r="AC2" s="407">
        <v>123</v>
      </c>
      <c r="AD2" s="407">
        <v>123</v>
      </c>
      <c r="AE2" s="406"/>
      <c r="AF2" s="406"/>
      <c r="AG2" s="406">
        <v>123</v>
      </c>
      <c r="AH2" s="406"/>
      <c r="AI2" s="406">
        <v>123</v>
      </c>
      <c r="AJ2" s="406"/>
      <c r="AK2" s="406">
        <v>123</v>
      </c>
      <c r="AL2" s="406"/>
      <c r="AM2" s="404">
        <v>123</v>
      </c>
      <c r="AN2" s="408">
        <v>123</v>
      </c>
      <c r="AO2" s="408">
        <v>123</v>
      </c>
      <c r="AP2" s="404"/>
      <c r="AQ2" s="408">
        <v>123</v>
      </c>
      <c r="AR2" s="404"/>
      <c r="AS2" s="408">
        <v>123</v>
      </c>
      <c r="AT2" s="404"/>
      <c r="AU2" s="404">
        <v>123</v>
      </c>
    </row>
    <row r="3" spans="1:47" s="404" customFormat="1" ht="15.75" x14ac:dyDescent="0.2">
      <c r="B3" s="404">
        <v>2</v>
      </c>
      <c r="C3" s="404">
        <v>123</v>
      </c>
      <c r="D3" s="404">
        <v>123</v>
      </c>
      <c r="E3" s="404">
        <v>2</v>
      </c>
      <c r="F3" s="404">
        <v>123</v>
      </c>
      <c r="H3" s="404">
        <v>123</v>
      </c>
      <c r="J3" s="404">
        <v>123</v>
      </c>
      <c r="M3" s="404">
        <v>123</v>
      </c>
      <c r="N3" s="404">
        <v>123</v>
      </c>
      <c r="Q3" s="404">
        <v>123</v>
      </c>
      <c r="R3" s="404">
        <v>123</v>
      </c>
      <c r="U3" s="404">
        <v>123</v>
      </c>
      <c r="V3" s="407">
        <v>123</v>
      </c>
      <c r="W3" s="407"/>
      <c r="X3" s="407"/>
      <c r="Y3" s="407">
        <v>123</v>
      </c>
      <c r="Z3" s="407">
        <v>123</v>
      </c>
      <c r="AA3" s="407"/>
      <c r="AB3" s="407"/>
      <c r="AC3" s="407">
        <v>123</v>
      </c>
      <c r="AD3" s="407">
        <v>123</v>
      </c>
      <c r="AE3" s="406"/>
      <c r="AF3" s="406"/>
      <c r="AG3" s="406">
        <v>123</v>
      </c>
      <c r="AH3" s="406"/>
      <c r="AI3" s="406">
        <v>123</v>
      </c>
      <c r="AJ3" s="406"/>
      <c r="AK3" s="406">
        <v>123</v>
      </c>
      <c r="AL3" s="406"/>
      <c r="AM3" s="404">
        <v>123</v>
      </c>
      <c r="AN3" s="408">
        <v>123</v>
      </c>
      <c r="AO3" s="408">
        <v>123</v>
      </c>
      <c r="AQ3" s="404">
        <v>123</v>
      </c>
      <c r="AS3" s="404">
        <v>123</v>
      </c>
      <c r="AU3" s="404">
        <v>123</v>
      </c>
    </row>
    <row r="4" spans="1:47" ht="63" customHeight="1" x14ac:dyDescent="0.2">
      <c r="A4">
        <v>34</v>
      </c>
      <c r="B4" s="609" t="s">
        <v>476</v>
      </c>
      <c r="C4" s="609" t="str">
        <f>CHOOSE(A1,"Класс", "Код ОО", "Муниципалитет")</f>
        <v>Класс</v>
      </c>
      <c r="D4" s="609" t="s">
        <v>477</v>
      </c>
      <c r="E4" s="609" t="s">
        <v>478</v>
      </c>
      <c r="F4" s="609" t="s">
        <v>479</v>
      </c>
      <c r="G4" s="365"/>
      <c r="H4" s="609" t="s">
        <v>480</v>
      </c>
      <c r="I4" s="365"/>
      <c r="J4" s="609" t="s">
        <v>481</v>
      </c>
      <c r="K4" s="365"/>
      <c r="L4" s="365" t="s">
        <v>521</v>
      </c>
      <c r="M4" s="611" t="s">
        <v>482</v>
      </c>
      <c r="N4" s="612"/>
      <c r="O4" s="367"/>
      <c r="P4" s="367"/>
      <c r="Q4" s="612" t="s">
        <v>483</v>
      </c>
      <c r="R4" s="612"/>
      <c r="S4" s="367"/>
      <c r="T4" s="367"/>
      <c r="U4" s="611" t="s">
        <v>484</v>
      </c>
      <c r="V4" s="612"/>
      <c r="W4" s="367"/>
      <c r="X4" s="367"/>
      <c r="Y4" s="611" t="s">
        <v>485</v>
      </c>
      <c r="Z4" s="612"/>
      <c r="AA4" s="367"/>
      <c r="AB4" s="367"/>
      <c r="AC4" s="611" t="s">
        <v>486</v>
      </c>
      <c r="AD4" s="612"/>
      <c r="AE4" s="368"/>
      <c r="AF4" s="368"/>
      <c r="AG4" s="609" t="s">
        <v>487</v>
      </c>
      <c r="AH4" s="365"/>
      <c r="AI4" s="609" t="s">
        <v>488</v>
      </c>
      <c r="AJ4" s="365"/>
      <c r="AK4" s="609" t="s">
        <v>1042</v>
      </c>
      <c r="AL4" s="365"/>
      <c r="AM4" s="609" t="s">
        <v>489</v>
      </c>
      <c r="AN4" s="609" t="s">
        <v>490</v>
      </c>
      <c r="AO4" s="609" t="s">
        <v>491</v>
      </c>
      <c r="AP4" s="365"/>
      <c r="AQ4" s="609" t="s">
        <v>492</v>
      </c>
      <c r="AR4" s="365"/>
      <c r="AS4" s="609" t="s">
        <v>493</v>
      </c>
      <c r="AT4" s="365"/>
      <c r="AU4" s="609" t="s">
        <v>494</v>
      </c>
    </row>
    <row r="5" spans="1:47" ht="15.75" x14ac:dyDescent="0.2">
      <c r="A5">
        <v>12</v>
      </c>
      <c r="B5" s="610"/>
      <c r="C5" s="610"/>
      <c r="D5" s="610"/>
      <c r="E5" s="610"/>
      <c r="F5" s="610"/>
      <c r="G5" s="366"/>
      <c r="H5" s="610"/>
      <c r="I5" s="366"/>
      <c r="J5" s="610"/>
      <c r="K5" s="366"/>
      <c r="L5" s="366"/>
      <c r="M5" s="141" t="s">
        <v>38</v>
      </c>
      <c r="N5" s="141" t="s">
        <v>39</v>
      </c>
      <c r="O5" s="141"/>
      <c r="P5" s="141"/>
      <c r="Q5" s="141" t="s">
        <v>38</v>
      </c>
      <c r="R5" s="141" t="s">
        <v>39</v>
      </c>
      <c r="S5" s="141"/>
      <c r="T5" s="141"/>
      <c r="U5" s="141" t="s">
        <v>38</v>
      </c>
      <c r="V5" s="141" t="s">
        <v>39</v>
      </c>
      <c r="W5" s="141"/>
      <c r="X5" s="141"/>
      <c r="Y5" s="141" t="s">
        <v>38</v>
      </c>
      <c r="Z5" s="141" t="s">
        <v>39</v>
      </c>
      <c r="AA5" s="141"/>
      <c r="AB5" s="141"/>
      <c r="AC5" s="141" t="s">
        <v>38</v>
      </c>
      <c r="AD5" s="141" t="s">
        <v>39</v>
      </c>
      <c r="AE5" s="313"/>
      <c r="AF5" s="313"/>
      <c r="AG5" s="610"/>
      <c r="AH5" s="366"/>
      <c r="AI5" s="610"/>
      <c r="AJ5" s="366"/>
      <c r="AK5" s="610"/>
      <c r="AL5" s="366"/>
      <c r="AM5" s="610"/>
      <c r="AN5" s="610"/>
      <c r="AO5" s="610"/>
      <c r="AP5" s="366"/>
      <c r="AQ5" s="610"/>
      <c r="AR5" s="366"/>
      <c r="AS5" s="610"/>
      <c r="AT5" s="366"/>
      <c r="AU5" s="610"/>
    </row>
    <row r="6" spans="1:47" ht="15.75" x14ac:dyDescent="0.2">
      <c r="A6">
        <v>22</v>
      </c>
      <c r="B6" s="314"/>
      <c r="C6" s="366" t="s">
        <v>495</v>
      </c>
      <c r="D6" s="366">
        <f>IF(A1=2,COUNTA(D7:D79),SUM(D7:D79))</f>
        <v>0</v>
      </c>
      <c r="E6" s="369">
        <f>SUM(E7:E79)</f>
        <v>0</v>
      </c>
      <c r="F6" s="366">
        <f>SUM(F7:F78)</f>
        <v>0</v>
      </c>
      <c r="G6" s="366"/>
      <c r="H6" s="366">
        <f>SUM(H7:H78)</f>
        <v>0</v>
      </c>
      <c r="I6" s="366"/>
      <c r="J6" s="315" t="e">
        <f>AG6/Ответы_учащихся!$AU$12/H6</f>
        <v>#DIV/0!</v>
      </c>
      <c r="K6" s="315"/>
      <c r="L6" s="315"/>
      <c r="M6" s="366">
        <f>SUM(M7:M78)</f>
        <v>0</v>
      </c>
      <c r="N6" s="316" t="e">
        <f>M6/$H$6</f>
        <v>#DIV/0!</v>
      </c>
      <c r="O6" s="317"/>
      <c r="P6" s="317"/>
      <c r="Q6" s="366">
        <f>SUM(Q7:Q78)</f>
        <v>0</v>
      </c>
      <c r="R6" s="316" t="e">
        <f>Q6/$H$6</f>
        <v>#DIV/0!</v>
      </c>
      <c r="S6" s="317"/>
      <c r="T6" s="317"/>
      <c r="U6" s="366">
        <f>SUM(U7:U78)</f>
        <v>0</v>
      </c>
      <c r="V6" s="316" t="e">
        <f>U6/$H$6</f>
        <v>#DIV/0!</v>
      </c>
      <c r="W6" s="317"/>
      <c r="X6" s="317"/>
      <c r="Y6" s="366">
        <f>SUM(Y7:Y78)</f>
        <v>0</v>
      </c>
      <c r="Z6" s="316" t="e">
        <f>Y6/$H$6</f>
        <v>#DIV/0!</v>
      </c>
      <c r="AA6" s="317"/>
      <c r="AB6" s="317"/>
      <c r="AC6" s="366">
        <f>SUM(AC7:AC78)</f>
        <v>0</v>
      </c>
      <c r="AD6" s="316" t="e">
        <f>AC6/$H$6</f>
        <v>#DIV/0!</v>
      </c>
      <c r="AE6" s="317"/>
      <c r="AF6" s="317"/>
      <c r="AG6" s="366">
        <f>SUM(AG7:AG78)</f>
        <v>0</v>
      </c>
      <c r="AH6" s="366"/>
      <c r="AI6" s="318" t="e">
        <f>AG6/H6</f>
        <v>#DIV/0!</v>
      </c>
      <c r="AJ6" s="318"/>
      <c r="AK6" s="366">
        <f>SUM(AK7:AK78)</f>
        <v>0</v>
      </c>
      <c r="AL6" s="366"/>
      <c r="AM6" s="315" t="e">
        <f>AK6/A5/H6</f>
        <v>#DIV/0!</v>
      </c>
      <c r="AN6" s="366">
        <f>SUM(AN7:AN78)</f>
        <v>0</v>
      </c>
      <c r="AO6" s="318" t="e">
        <f>AN6/H6</f>
        <v>#DIV/0!</v>
      </c>
      <c r="AP6" s="318"/>
      <c r="AQ6" s="315" t="e">
        <f>AN6/$A$6/H6</f>
        <v>#DIV/0!</v>
      </c>
      <c r="AR6" s="315"/>
      <c r="AS6" s="366">
        <f>MIN(AS7:AS78)</f>
        <v>0</v>
      </c>
      <c r="AT6" s="366"/>
      <c r="AU6" s="366">
        <f>MAX(AU7:AU78)</f>
        <v>0</v>
      </c>
    </row>
    <row r="7" spans="1:47" x14ac:dyDescent="0.2">
      <c r="B7" s="319"/>
      <c r="C7" s="319"/>
      <c r="D7" s="319"/>
      <c r="E7" s="320"/>
      <c r="F7" s="319"/>
      <c r="G7" s="319"/>
      <c r="H7" s="319"/>
      <c r="I7" s="319"/>
      <c r="J7" s="321" t="str">
        <f t="shared" ref="J7:J70" si="0">IF(C7&lt;&gt;"",AG7/$A$4/H7,"")</f>
        <v/>
      </c>
      <c r="K7" s="321"/>
      <c r="L7" s="321" t="e">
        <f t="shared" ref="L7:L70" si="1">$J$6</f>
        <v>#DIV/0!</v>
      </c>
      <c r="M7" s="319"/>
      <c r="N7" s="321" t="str">
        <f t="shared" ref="N7:N70" si="2">IF(C7&lt;&gt;"",M7/H7,"")</f>
        <v/>
      </c>
      <c r="O7" s="321"/>
      <c r="P7" s="321"/>
      <c r="Q7" s="319"/>
      <c r="R7" s="321" t="str">
        <f t="shared" ref="R7:R70" si="3">IF(C7&lt;&gt;"",Q7/H7,"")</f>
        <v/>
      </c>
      <c r="S7" s="321"/>
      <c r="T7" s="321"/>
      <c r="U7" s="319"/>
      <c r="V7" s="321" t="str">
        <f t="shared" ref="V7:V70" si="4">IF(C7&lt;&gt;"",U7/H7,"")</f>
        <v/>
      </c>
      <c r="W7" s="321"/>
      <c r="X7" s="321"/>
      <c r="Y7" s="319"/>
      <c r="Z7" s="321" t="str">
        <f t="shared" ref="Z7:Z70" si="5">IF(C7&lt;&gt;"",Y7/H7,"")</f>
        <v/>
      </c>
      <c r="AA7" s="321"/>
      <c r="AB7" s="321"/>
      <c r="AC7" s="319"/>
      <c r="AD7" s="321" t="str">
        <f t="shared" ref="AD7:AD70" si="6">IF(C7&lt;&gt;"",AC7/H7,"")</f>
        <v/>
      </c>
      <c r="AE7" s="321"/>
      <c r="AF7" s="321"/>
      <c r="AG7" s="319"/>
      <c r="AH7" s="319"/>
      <c r="AI7" s="322" t="str">
        <f t="shared" ref="AI7:AI70" si="7">IF(C7&lt;&gt;"",AG7/H7,"")</f>
        <v/>
      </c>
      <c r="AJ7" s="322"/>
      <c r="AK7" s="319"/>
      <c r="AL7" s="319"/>
      <c r="AM7" s="321" t="str">
        <f t="shared" ref="AM7:AM70" si="8">IF(C7&lt;&gt;"",AK7/$A$5/H7,"")</f>
        <v/>
      </c>
      <c r="AN7" s="319"/>
      <c r="AO7" s="322" t="str">
        <f t="shared" ref="AO7:AO70" si="9">IF(C7&lt;&gt;"",AN7/H7,"")</f>
        <v/>
      </c>
      <c r="AP7" s="322"/>
      <c r="AQ7" s="321" t="str">
        <f t="shared" ref="AQ7:AQ70" si="10">IF(C7&lt;&gt;"",AN7/$A$6/H7,"")</f>
        <v/>
      </c>
      <c r="AR7" s="321"/>
      <c r="AS7" s="319"/>
      <c r="AT7" s="319"/>
      <c r="AU7" s="319"/>
    </row>
    <row r="8" spans="1:47" x14ac:dyDescent="0.2">
      <c r="B8" s="319"/>
      <c r="C8" s="319"/>
      <c r="D8" s="319"/>
      <c r="E8" s="320"/>
      <c r="F8" s="319"/>
      <c r="G8" s="319"/>
      <c r="H8" s="319"/>
      <c r="I8" s="319"/>
      <c r="J8" s="321" t="str">
        <f t="shared" si="0"/>
        <v/>
      </c>
      <c r="K8" s="321"/>
      <c r="L8" s="321" t="e">
        <f t="shared" si="1"/>
        <v>#DIV/0!</v>
      </c>
      <c r="M8" s="319"/>
      <c r="N8" s="321" t="str">
        <f t="shared" si="2"/>
        <v/>
      </c>
      <c r="O8" s="321"/>
      <c r="P8" s="321"/>
      <c r="Q8" s="319"/>
      <c r="R8" s="321" t="str">
        <f t="shared" si="3"/>
        <v/>
      </c>
      <c r="S8" s="321"/>
      <c r="T8" s="321"/>
      <c r="U8" s="319"/>
      <c r="V8" s="321" t="str">
        <f t="shared" si="4"/>
        <v/>
      </c>
      <c r="W8" s="321"/>
      <c r="X8" s="321"/>
      <c r="Y8" s="319"/>
      <c r="Z8" s="321" t="str">
        <f t="shared" si="5"/>
        <v/>
      </c>
      <c r="AA8" s="321"/>
      <c r="AB8" s="321"/>
      <c r="AC8" s="319"/>
      <c r="AD8" s="321" t="str">
        <f t="shared" si="6"/>
        <v/>
      </c>
      <c r="AE8" s="321"/>
      <c r="AF8" s="321"/>
      <c r="AG8" s="319"/>
      <c r="AH8" s="319"/>
      <c r="AI8" s="322" t="str">
        <f t="shared" si="7"/>
        <v/>
      </c>
      <c r="AJ8" s="322"/>
      <c r="AK8" s="319"/>
      <c r="AL8" s="319"/>
      <c r="AM8" s="321" t="str">
        <f t="shared" si="8"/>
        <v/>
      </c>
      <c r="AN8" s="319"/>
      <c r="AO8" s="322" t="str">
        <f t="shared" si="9"/>
        <v/>
      </c>
      <c r="AP8" s="322"/>
      <c r="AQ8" s="321" t="str">
        <f t="shared" si="10"/>
        <v/>
      </c>
      <c r="AR8" s="321"/>
      <c r="AS8" s="319"/>
      <c r="AT8" s="319"/>
      <c r="AU8" s="319"/>
    </row>
    <row r="9" spans="1:47" x14ac:dyDescent="0.2">
      <c r="B9" s="319"/>
      <c r="C9" s="319"/>
      <c r="D9" s="319"/>
      <c r="E9" s="320"/>
      <c r="F9" s="319"/>
      <c r="G9" s="319"/>
      <c r="H9" s="319"/>
      <c r="I9" s="319"/>
      <c r="J9" s="321" t="str">
        <f t="shared" si="0"/>
        <v/>
      </c>
      <c r="K9" s="321"/>
      <c r="L9" s="321" t="e">
        <f t="shared" si="1"/>
        <v>#DIV/0!</v>
      </c>
      <c r="M9" s="319"/>
      <c r="N9" s="321" t="str">
        <f t="shared" si="2"/>
        <v/>
      </c>
      <c r="O9" s="321"/>
      <c r="P9" s="321"/>
      <c r="Q9" s="319"/>
      <c r="R9" s="321" t="str">
        <f t="shared" si="3"/>
        <v/>
      </c>
      <c r="S9" s="321"/>
      <c r="T9" s="321"/>
      <c r="U9" s="319"/>
      <c r="V9" s="321" t="str">
        <f t="shared" si="4"/>
        <v/>
      </c>
      <c r="W9" s="321"/>
      <c r="X9" s="321"/>
      <c r="Y9" s="319"/>
      <c r="Z9" s="321" t="str">
        <f t="shared" si="5"/>
        <v/>
      </c>
      <c r="AA9" s="321"/>
      <c r="AB9" s="321"/>
      <c r="AC9" s="319"/>
      <c r="AD9" s="321" t="str">
        <f t="shared" si="6"/>
        <v/>
      </c>
      <c r="AE9" s="321"/>
      <c r="AF9" s="321"/>
      <c r="AG9" s="319"/>
      <c r="AH9" s="319"/>
      <c r="AI9" s="322" t="str">
        <f t="shared" si="7"/>
        <v/>
      </c>
      <c r="AJ9" s="322"/>
      <c r="AK9" s="319"/>
      <c r="AL9" s="319"/>
      <c r="AM9" s="321" t="str">
        <f t="shared" si="8"/>
        <v/>
      </c>
      <c r="AN9" s="319"/>
      <c r="AO9" s="322" t="str">
        <f t="shared" si="9"/>
        <v/>
      </c>
      <c r="AP9" s="322"/>
      <c r="AQ9" s="321" t="str">
        <f t="shared" si="10"/>
        <v/>
      </c>
      <c r="AR9" s="321"/>
      <c r="AS9" s="319"/>
      <c r="AT9" s="319"/>
      <c r="AU9" s="319"/>
    </row>
    <row r="10" spans="1:47" x14ac:dyDescent="0.2">
      <c r="B10" s="319"/>
      <c r="C10" s="319"/>
      <c r="D10" s="319"/>
      <c r="E10" s="320"/>
      <c r="F10" s="319"/>
      <c r="G10" s="319"/>
      <c r="H10" s="319"/>
      <c r="I10" s="319"/>
      <c r="J10" s="321" t="str">
        <f t="shared" si="0"/>
        <v/>
      </c>
      <c r="K10" s="321"/>
      <c r="L10" s="321" t="e">
        <f t="shared" si="1"/>
        <v>#DIV/0!</v>
      </c>
      <c r="M10" s="319"/>
      <c r="N10" s="321" t="str">
        <f t="shared" si="2"/>
        <v/>
      </c>
      <c r="O10" s="321"/>
      <c r="P10" s="321"/>
      <c r="Q10" s="319"/>
      <c r="R10" s="321" t="str">
        <f t="shared" si="3"/>
        <v/>
      </c>
      <c r="S10" s="321"/>
      <c r="T10" s="321"/>
      <c r="U10" s="319"/>
      <c r="V10" s="321" t="str">
        <f t="shared" si="4"/>
        <v/>
      </c>
      <c r="W10" s="321"/>
      <c r="X10" s="321"/>
      <c r="Y10" s="319"/>
      <c r="Z10" s="321" t="str">
        <f t="shared" si="5"/>
        <v/>
      </c>
      <c r="AA10" s="321"/>
      <c r="AB10" s="321"/>
      <c r="AC10" s="319"/>
      <c r="AD10" s="321" t="str">
        <f t="shared" si="6"/>
        <v/>
      </c>
      <c r="AE10" s="321"/>
      <c r="AF10" s="321"/>
      <c r="AG10" s="319"/>
      <c r="AH10" s="319"/>
      <c r="AI10" s="322" t="str">
        <f t="shared" si="7"/>
        <v/>
      </c>
      <c r="AJ10" s="322"/>
      <c r="AK10" s="319"/>
      <c r="AL10" s="319"/>
      <c r="AM10" s="321" t="str">
        <f t="shared" si="8"/>
        <v/>
      </c>
      <c r="AN10" s="319"/>
      <c r="AO10" s="322" t="str">
        <f t="shared" si="9"/>
        <v/>
      </c>
      <c r="AP10" s="322"/>
      <c r="AQ10" s="321" t="str">
        <f t="shared" si="10"/>
        <v/>
      </c>
      <c r="AR10" s="321"/>
      <c r="AS10" s="319"/>
      <c r="AT10" s="319"/>
      <c r="AU10" s="319"/>
    </row>
    <row r="11" spans="1:47" x14ac:dyDescent="0.2">
      <c r="B11" s="319"/>
      <c r="C11" s="319"/>
      <c r="D11" s="319"/>
      <c r="E11" s="320"/>
      <c r="F11" s="319"/>
      <c r="G11" s="319"/>
      <c r="H11" s="319"/>
      <c r="I11" s="319"/>
      <c r="J11" s="321" t="str">
        <f t="shared" si="0"/>
        <v/>
      </c>
      <c r="K11" s="321"/>
      <c r="L11" s="321" t="e">
        <f t="shared" si="1"/>
        <v>#DIV/0!</v>
      </c>
      <c r="M11" s="319"/>
      <c r="N11" s="321" t="str">
        <f t="shared" si="2"/>
        <v/>
      </c>
      <c r="O11" s="321"/>
      <c r="P11" s="321"/>
      <c r="Q11" s="319"/>
      <c r="R11" s="321" t="str">
        <f t="shared" si="3"/>
        <v/>
      </c>
      <c r="S11" s="321"/>
      <c r="T11" s="321"/>
      <c r="U11" s="319"/>
      <c r="V11" s="321" t="str">
        <f t="shared" si="4"/>
        <v/>
      </c>
      <c r="W11" s="321"/>
      <c r="X11" s="321"/>
      <c r="Y11" s="319"/>
      <c r="Z11" s="321" t="str">
        <f t="shared" si="5"/>
        <v/>
      </c>
      <c r="AA11" s="321"/>
      <c r="AB11" s="321"/>
      <c r="AC11" s="319"/>
      <c r="AD11" s="321" t="str">
        <f t="shared" si="6"/>
        <v/>
      </c>
      <c r="AE11" s="321"/>
      <c r="AF11" s="321"/>
      <c r="AG11" s="319"/>
      <c r="AH11" s="319"/>
      <c r="AI11" s="322" t="str">
        <f t="shared" si="7"/>
        <v/>
      </c>
      <c r="AJ11" s="322"/>
      <c r="AK11" s="319"/>
      <c r="AL11" s="319"/>
      <c r="AM11" s="321" t="str">
        <f t="shared" si="8"/>
        <v/>
      </c>
      <c r="AN11" s="319"/>
      <c r="AO11" s="322" t="str">
        <f t="shared" si="9"/>
        <v/>
      </c>
      <c r="AP11" s="322"/>
      <c r="AQ11" s="321" t="str">
        <f t="shared" si="10"/>
        <v/>
      </c>
      <c r="AR11" s="321"/>
      <c r="AS11" s="319"/>
      <c r="AT11" s="319"/>
      <c r="AU11" s="319"/>
    </row>
    <row r="12" spans="1:47" x14ac:dyDescent="0.2">
      <c r="B12" s="319"/>
      <c r="C12" s="319"/>
      <c r="D12" s="319"/>
      <c r="E12" s="320"/>
      <c r="F12" s="319"/>
      <c r="G12" s="319"/>
      <c r="H12" s="319"/>
      <c r="I12" s="319"/>
      <c r="J12" s="321" t="str">
        <f t="shared" si="0"/>
        <v/>
      </c>
      <c r="K12" s="321"/>
      <c r="L12" s="321" t="e">
        <f t="shared" si="1"/>
        <v>#DIV/0!</v>
      </c>
      <c r="M12" s="319"/>
      <c r="N12" s="321" t="str">
        <f t="shared" si="2"/>
        <v/>
      </c>
      <c r="O12" s="321"/>
      <c r="P12" s="321"/>
      <c r="Q12" s="319"/>
      <c r="R12" s="321" t="str">
        <f t="shared" si="3"/>
        <v/>
      </c>
      <c r="S12" s="321"/>
      <c r="T12" s="321"/>
      <c r="U12" s="319"/>
      <c r="V12" s="321" t="str">
        <f t="shared" si="4"/>
        <v/>
      </c>
      <c r="W12" s="321"/>
      <c r="X12" s="321"/>
      <c r="Y12" s="319"/>
      <c r="Z12" s="321" t="str">
        <f t="shared" si="5"/>
        <v/>
      </c>
      <c r="AA12" s="321"/>
      <c r="AB12" s="321"/>
      <c r="AC12" s="319"/>
      <c r="AD12" s="321" t="str">
        <f t="shared" si="6"/>
        <v/>
      </c>
      <c r="AE12" s="321"/>
      <c r="AF12" s="321"/>
      <c r="AG12" s="319"/>
      <c r="AH12" s="319"/>
      <c r="AI12" s="322" t="str">
        <f t="shared" si="7"/>
        <v/>
      </c>
      <c r="AJ12" s="322"/>
      <c r="AK12" s="319"/>
      <c r="AL12" s="319"/>
      <c r="AM12" s="321" t="str">
        <f t="shared" si="8"/>
        <v/>
      </c>
      <c r="AN12" s="319"/>
      <c r="AO12" s="322" t="str">
        <f t="shared" si="9"/>
        <v/>
      </c>
      <c r="AP12" s="322"/>
      <c r="AQ12" s="321" t="str">
        <f t="shared" si="10"/>
        <v/>
      </c>
      <c r="AR12" s="321"/>
      <c r="AS12" s="319"/>
      <c r="AT12" s="319"/>
      <c r="AU12" s="319"/>
    </row>
    <row r="13" spans="1:47" x14ac:dyDescent="0.2">
      <c r="B13" s="319"/>
      <c r="C13" s="319"/>
      <c r="D13" s="319"/>
      <c r="E13" s="320"/>
      <c r="F13" s="319"/>
      <c r="G13" s="319"/>
      <c r="H13" s="319"/>
      <c r="I13" s="319"/>
      <c r="J13" s="321" t="str">
        <f t="shared" si="0"/>
        <v/>
      </c>
      <c r="K13" s="321"/>
      <c r="L13" s="321" t="e">
        <f t="shared" si="1"/>
        <v>#DIV/0!</v>
      </c>
      <c r="M13" s="319"/>
      <c r="N13" s="321" t="str">
        <f t="shared" si="2"/>
        <v/>
      </c>
      <c r="O13" s="321"/>
      <c r="P13" s="321"/>
      <c r="Q13" s="319"/>
      <c r="R13" s="321" t="str">
        <f t="shared" si="3"/>
        <v/>
      </c>
      <c r="S13" s="321"/>
      <c r="T13" s="321"/>
      <c r="U13" s="319"/>
      <c r="V13" s="321" t="str">
        <f t="shared" si="4"/>
        <v/>
      </c>
      <c r="W13" s="321"/>
      <c r="X13" s="321"/>
      <c r="Y13" s="319"/>
      <c r="Z13" s="321" t="str">
        <f t="shared" si="5"/>
        <v/>
      </c>
      <c r="AA13" s="321"/>
      <c r="AB13" s="321"/>
      <c r="AC13" s="319"/>
      <c r="AD13" s="321" t="str">
        <f t="shared" si="6"/>
        <v/>
      </c>
      <c r="AE13" s="321"/>
      <c r="AF13" s="321"/>
      <c r="AG13" s="319"/>
      <c r="AH13" s="319"/>
      <c r="AI13" s="322" t="str">
        <f t="shared" si="7"/>
        <v/>
      </c>
      <c r="AJ13" s="322"/>
      <c r="AK13" s="319"/>
      <c r="AL13" s="319"/>
      <c r="AM13" s="321" t="str">
        <f t="shared" si="8"/>
        <v/>
      </c>
      <c r="AN13" s="319"/>
      <c r="AO13" s="322" t="str">
        <f t="shared" si="9"/>
        <v/>
      </c>
      <c r="AP13" s="322"/>
      <c r="AQ13" s="321" t="str">
        <f t="shared" si="10"/>
        <v/>
      </c>
      <c r="AR13" s="321"/>
      <c r="AS13" s="319"/>
      <c r="AT13" s="319"/>
      <c r="AU13" s="319"/>
    </row>
    <row r="14" spans="1:47" x14ac:dyDescent="0.2">
      <c r="B14" s="319"/>
      <c r="C14" s="319"/>
      <c r="D14" s="319"/>
      <c r="E14" s="320"/>
      <c r="F14" s="319"/>
      <c r="G14" s="319"/>
      <c r="H14" s="319"/>
      <c r="I14" s="319"/>
      <c r="J14" s="321" t="str">
        <f t="shared" si="0"/>
        <v/>
      </c>
      <c r="K14" s="321"/>
      <c r="L14" s="321" t="e">
        <f t="shared" si="1"/>
        <v>#DIV/0!</v>
      </c>
      <c r="M14" s="319"/>
      <c r="N14" s="321" t="str">
        <f t="shared" si="2"/>
        <v/>
      </c>
      <c r="O14" s="321"/>
      <c r="P14" s="321"/>
      <c r="Q14" s="319"/>
      <c r="R14" s="321" t="str">
        <f t="shared" si="3"/>
        <v/>
      </c>
      <c r="S14" s="321"/>
      <c r="T14" s="321"/>
      <c r="U14" s="319"/>
      <c r="V14" s="321" t="str">
        <f t="shared" si="4"/>
        <v/>
      </c>
      <c r="W14" s="321"/>
      <c r="X14" s="321"/>
      <c r="Y14" s="319"/>
      <c r="Z14" s="321" t="str">
        <f t="shared" si="5"/>
        <v/>
      </c>
      <c r="AA14" s="321"/>
      <c r="AB14" s="321"/>
      <c r="AC14" s="319"/>
      <c r="AD14" s="321" t="str">
        <f t="shared" si="6"/>
        <v/>
      </c>
      <c r="AE14" s="321"/>
      <c r="AF14" s="321"/>
      <c r="AG14" s="319"/>
      <c r="AH14" s="319"/>
      <c r="AI14" s="322" t="str">
        <f t="shared" si="7"/>
        <v/>
      </c>
      <c r="AJ14" s="322"/>
      <c r="AK14" s="319"/>
      <c r="AL14" s="319"/>
      <c r="AM14" s="321" t="str">
        <f t="shared" si="8"/>
        <v/>
      </c>
      <c r="AN14" s="319"/>
      <c r="AO14" s="322" t="str">
        <f t="shared" si="9"/>
        <v/>
      </c>
      <c r="AP14" s="322"/>
      <c r="AQ14" s="321" t="str">
        <f t="shared" si="10"/>
        <v/>
      </c>
      <c r="AR14" s="321"/>
      <c r="AS14" s="319"/>
      <c r="AT14" s="319"/>
      <c r="AU14" s="319"/>
    </row>
    <row r="15" spans="1:47" x14ac:dyDescent="0.2">
      <c r="B15" s="319"/>
      <c r="C15" s="319"/>
      <c r="D15" s="319"/>
      <c r="E15" s="320"/>
      <c r="F15" s="319"/>
      <c r="G15" s="319"/>
      <c r="H15" s="319"/>
      <c r="I15" s="319"/>
      <c r="J15" s="321" t="str">
        <f t="shared" si="0"/>
        <v/>
      </c>
      <c r="K15" s="321"/>
      <c r="L15" s="321" t="e">
        <f t="shared" si="1"/>
        <v>#DIV/0!</v>
      </c>
      <c r="M15" s="319"/>
      <c r="N15" s="321" t="str">
        <f t="shared" si="2"/>
        <v/>
      </c>
      <c r="O15" s="321"/>
      <c r="P15" s="321"/>
      <c r="Q15" s="319"/>
      <c r="R15" s="321" t="str">
        <f t="shared" si="3"/>
        <v/>
      </c>
      <c r="S15" s="321"/>
      <c r="T15" s="321"/>
      <c r="U15" s="319"/>
      <c r="V15" s="321" t="str">
        <f t="shared" si="4"/>
        <v/>
      </c>
      <c r="W15" s="321"/>
      <c r="X15" s="321"/>
      <c r="Y15" s="319"/>
      <c r="Z15" s="321" t="str">
        <f t="shared" si="5"/>
        <v/>
      </c>
      <c r="AA15" s="321"/>
      <c r="AB15" s="321"/>
      <c r="AC15" s="319"/>
      <c r="AD15" s="321" t="str">
        <f t="shared" si="6"/>
        <v/>
      </c>
      <c r="AE15" s="321"/>
      <c r="AF15" s="321"/>
      <c r="AG15" s="319"/>
      <c r="AH15" s="319"/>
      <c r="AI15" s="322" t="str">
        <f t="shared" si="7"/>
        <v/>
      </c>
      <c r="AJ15" s="322"/>
      <c r="AK15" s="319"/>
      <c r="AL15" s="319"/>
      <c r="AM15" s="321" t="str">
        <f t="shared" si="8"/>
        <v/>
      </c>
      <c r="AN15" s="319"/>
      <c r="AO15" s="322" t="str">
        <f t="shared" si="9"/>
        <v/>
      </c>
      <c r="AP15" s="322"/>
      <c r="AQ15" s="321" t="str">
        <f t="shared" si="10"/>
        <v/>
      </c>
      <c r="AR15" s="321"/>
      <c r="AS15" s="319"/>
      <c r="AT15" s="319"/>
      <c r="AU15" s="319"/>
    </row>
    <row r="16" spans="1:47" x14ac:dyDescent="0.2">
      <c r="B16" s="319"/>
      <c r="C16" s="319"/>
      <c r="D16" s="319"/>
      <c r="E16" s="320"/>
      <c r="F16" s="319"/>
      <c r="G16" s="319"/>
      <c r="H16" s="319"/>
      <c r="I16" s="319"/>
      <c r="J16" s="321" t="str">
        <f t="shared" si="0"/>
        <v/>
      </c>
      <c r="K16" s="321"/>
      <c r="L16" s="321" t="e">
        <f t="shared" si="1"/>
        <v>#DIV/0!</v>
      </c>
      <c r="M16" s="319"/>
      <c r="N16" s="321" t="str">
        <f t="shared" si="2"/>
        <v/>
      </c>
      <c r="O16" s="321"/>
      <c r="P16" s="321"/>
      <c r="Q16" s="319"/>
      <c r="R16" s="321" t="str">
        <f t="shared" si="3"/>
        <v/>
      </c>
      <c r="S16" s="321"/>
      <c r="T16" s="321"/>
      <c r="U16" s="319"/>
      <c r="V16" s="321" t="str">
        <f t="shared" si="4"/>
        <v/>
      </c>
      <c r="W16" s="321"/>
      <c r="X16" s="321"/>
      <c r="Y16" s="319"/>
      <c r="Z16" s="321" t="str">
        <f t="shared" si="5"/>
        <v/>
      </c>
      <c r="AA16" s="321"/>
      <c r="AB16" s="321"/>
      <c r="AC16" s="319"/>
      <c r="AD16" s="321" t="str">
        <f t="shared" si="6"/>
        <v/>
      </c>
      <c r="AE16" s="321"/>
      <c r="AF16" s="321"/>
      <c r="AG16" s="319"/>
      <c r="AH16" s="319"/>
      <c r="AI16" s="322" t="str">
        <f t="shared" si="7"/>
        <v/>
      </c>
      <c r="AJ16" s="322"/>
      <c r="AK16" s="319"/>
      <c r="AL16" s="319"/>
      <c r="AM16" s="321" t="str">
        <f t="shared" si="8"/>
        <v/>
      </c>
      <c r="AN16" s="319"/>
      <c r="AO16" s="322" t="str">
        <f t="shared" si="9"/>
        <v/>
      </c>
      <c r="AP16" s="322"/>
      <c r="AQ16" s="321" t="str">
        <f t="shared" si="10"/>
        <v/>
      </c>
      <c r="AR16" s="321"/>
      <c r="AS16" s="319"/>
      <c r="AT16" s="319"/>
      <c r="AU16" s="319"/>
    </row>
    <row r="17" spans="2:47" x14ac:dyDescent="0.2">
      <c r="B17" s="319"/>
      <c r="C17" s="319"/>
      <c r="D17" s="319"/>
      <c r="E17" s="320"/>
      <c r="F17" s="319"/>
      <c r="G17" s="319"/>
      <c r="H17" s="319"/>
      <c r="I17" s="319"/>
      <c r="J17" s="321" t="str">
        <f t="shared" si="0"/>
        <v/>
      </c>
      <c r="K17" s="321"/>
      <c r="L17" s="321" t="e">
        <f t="shared" si="1"/>
        <v>#DIV/0!</v>
      </c>
      <c r="M17" s="319"/>
      <c r="N17" s="321" t="str">
        <f t="shared" si="2"/>
        <v/>
      </c>
      <c r="O17" s="321"/>
      <c r="P17" s="321"/>
      <c r="Q17" s="319"/>
      <c r="R17" s="321" t="str">
        <f t="shared" si="3"/>
        <v/>
      </c>
      <c r="S17" s="321"/>
      <c r="T17" s="321"/>
      <c r="U17" s="319"/>
      <c r="V17" s="321" t="str">
        <f t="shared" si="4"/>
        <v/>
      </c>
      <c r="W17" s="321"/>
      <c r="X17" s="321"/>
      <c r="Y17" s="319"/>
      <c r="Z17" s="321" t="str">
        <f t="shared" si="5"/>
        <v/>
      </c>
      <c r="AA17" s="321"/>
      <c r="AB17" s="321"/>
      <c r="AC17" s="319"/>
      <c r="AD17" s="321" t="str">
        <f t="shared" si="6"/>
        <v/>
      </c>
      <c r="AE17" s="321"/>
      <c r="AF17" s="321"/>
      <c r="AG17" s="319"/>
      <c r="AH17" s="319"/>
      <c r="AI17" s="322" t="str">
        <f t="shared" si="7"/>
        <v/>
      </c>
      <c r="AJ17" s="322"/>
      <c r="AK17" s="319"/>
      <c r="AL17" s="319"/>
      <c r="AM17" s="321" t="str">
        <f t="shared" si="8"/>
        <v/>
      </c>
      <c r="AN17" s="319"/>
      <c r="AO17" s="322" t="str">
        <f t="shared" si="9"/>
        <v/>
      </c>
      <c r="AP17" s="322"/>
      <c r="AQ17" s="321" t="str">
        <f t="shared" si="10"/>
        <v/>
      </c>
      <c r="AR17" s="321"/>
      <c r="AS17" s="319"/>
      <c r="AT17" s="319"/>
      <c r="AU17" s="319"/>
    </row>
    <row r="18" spans="2:47" x14ac:dyDescent="0.2">
      <c r="B18" s="319"/>
      <c r="C18" s="319"/>
      <c r="D18" s="319"/>
      <c r="E18" s="320"/>
      <c r="F18" s="319"/>
      <c r="G18" s="319"/>
      <c r="H18" s="319"/>
      <c r="I18" s="319"/>
      <c r="J18" s="321" t="str">
        <f t="shared" si="0"/>
        <v/>
      </c>
      <c r="K18" s="321"/>
      <c r="L18" s="321" t="e">
        <f t="shared" si="1"/>
        <v>#DIV/0!</v>
      </c>
      <c r="M18" s="319"/>
      <c r="N18" s="321" t="str">
        <f t="shared" si="2"/>
        <v/>
      </c>
      <c r="O18" s="321"/>
      <c r="P18" s="321"/>
      <c r="Q18" s="319"/>
      <c r="R18" s="321" t="str">
        <f t="shared" si="3"/>
        <v/>
      </c>
      <c r="S18" s="321"/>
      <c r="T18" s="321"/>
      <c r="U18" s="319"/>
      <c r="V18" s="321" t="str">
        <f t="shared" si="4"/>
        <v/>
      </c>
      <c r="W18" s="321"/>
      <c r="X18" s="321"/>
      <c r="Y18" s="319"/>
      <c r="Z18" s="321" t="str">
        <f t="shared" si="5"/>
        <v/>
      </c>
      <c r="AA18" s="321"/>
      <c r="AB18" s="321"/>
      <c r="AC18" s="319"/>
      <c r="AD18" s="321" t="str">
        <f t="shared" si="6"/>
        <v/>
      </c>
      <c r="AE18" s="321"/>
      <c r="AF18" s="321"/>
      <c r="AG18" s="319"/>
      <c r="AH18" s="319"/>
      <c r="AI18" s="322" t="str">
        <f t="shared" si="7"/>
        <v/>
      </c>
      <c r="AJ18" s="322"/>
      <c r="AK18" s="319"/>
      <c r="AL18" s="319"/>
      <c r="AM18" s="321" t="str">
        <f t="shared" si="8"/>
        <v/>
      </c>
      <c r="AN18" s="319"/>
      <c r="AO18" s="322" t="str">
        <f t="shared" si="9"/>
        <v/>
      </c>
      <c r="AP18" s="322"/>
      <c r="AQ18" s="321" t="str">
        <f t="shared" si="10"/>
        <v/>
      </c>
      <c r="AR18" s="321"/>
      <c r="AS18" s="319"/>
      <c r="AT18" s="319"/>
      <c r="AU18" s="319"/>
    </row>
    <row r="19" spans="2:47" x14ac:dyDescent="0.2">
      <c r="B19" s="319"/>
      <c r="C19" s="319"/>
      <c r="D19" s="319"/>
      <c r="E19" s="320"/>
      <c r="F19" s="319"/>
      <c r="G19" s="319"/>
      <c r="H19" s="319"/>
      <c r="I19" s="319"/>
      <c r="J19" s="321" t="str">
        <f t="shared" si="0"/>
        <v/>
      </c>
      <c r="K19" s="321"/>
      <c r="L19" s="321" t="e">
        <f t="shared" si="1"/>
        <v>#DIV/0!</v>
      </c>
      <c r="M19" s="319"/>
      <c r="N19" s="321" t="str">
        <f t="shared" si="2"/>
        <v/>
      </c>
      <c r="O19" s="321"/>
      <c r="P19" s="321"/>
      <c r="Q19" s="319"/>
      <c r="R19" s="321" t="str">
        <f t="shared" si="3"/>
        <v/>
      </c>
      <c r="S19" s="321"/>
      <c r="T19" s="321"/>
      <c r="U19" s="319"/>
      <c r="V19" s="321" t="str">
        <f t="shared" si="4"/>
        <v/>
      </c>
      <c r="W19" s="321"/>
      <c r="X19" s="321"/>
      <c r="Y19" s="319"/>
      <c r="Z19" s="321" t="str">
        <f t="shared" si="5"/>
        <v/>
      </c>
      <c r="AA19" s="321"/>
      <c r="AB19" s="321"/>
      <c r="AC19" s="319"/>
      <c r="AD19" s="321" t="str">
        <f t="shared" si="6"/>
        <v/>
      </c>
      <c r="AE19" s="321"/>
      <c r="AF19" s="321"/>
      <c r="AG19" s="319"/>
      <c r="AH19" s="319"/>
      <c r="AI19" s="322" t="str">
        <f t="shared" si="7"/>
        <v/>
      </c>
      <c r="AJ19" s="322"/>
      <c r="AK19" s="319"/>
      <c r="AL19" s="319"/>
      <c r="AM19" s="321" t="str">
        <f t="shared" si="8"/>
        <v/>
      </c>
      <c r="AN19" s="319"/>
      <c r="AO19" s="322" t="str">
        <f t="shared" si="9"/>
        <v/>
      </c>
      <c r="AP19" s="322"/>
      <c r="AQ19" s="321" t="str">
        <f t="shared" si="10"/>
        <v/>
      </c>
      <c r="AR19" s="321"/>
      <c r="AS19" s="319"/>
      <c r="AT19" s="319"/>
      <c r="AU19" s="319"/>
    </row>
    <row r="20" spans="2:47" x14ac:dyDescent="0.2">
      <c r="B20" s="319"/>
      <c r="C20" s="319"/>
      <c r="D20" s="319"/>
      <c r="E20" s="320"/>
      <c r="F20" s="319"/>
      <c r="G20" s="319"/>
      <c r="H20" s="319"/>
      <c r="I20" s="319"/>
      <c r="J20" s="321" t="str">
        <f t="shared" si="0"/>
        <v/>
      </c>
      <c r="K20" s="321"/>
      <c r="L20" s="321" t="e">
        <f t="shared" si="1"/>
        <v>#DIV/0!</v>
      </c>
      <c r="M20" s="319"/>
      <c r="N20" s="321" t="str">
        <f t="shared" si="2"/>
        <v/>
      </c>
      <c r="O20" s="321"/>
      <c r="P20" s="321"/>
      <c r="Q20" s="319"/>
      <c r="R20" s="321" t="str">
        <f t="shared" si="3"/>
        <v/>
      </c>
      <c r="S20" s="321"/>
      <c r="T20" s="321"/>
      <c r="U20" s="319"/>
      <c r="V20" s="321" t="str">
        <f t="shared" si="4"/>
        <v/>
      </c>
      <c r="W20" s="321"/>
      <c r="X20" s="321"/>
      <c r="Y20" s="319"/>
      <c r="Z20" s="321" t="str">
        <f t="shared" si="5"/>
        <v/>
      </c>
      <c r="AA20" s="321"/>
      <c r="AB20" s="321"/>
      <c r="AC20" s="319"/>
      <c r="AD20" s="321" t="str">
        <f t="shared" si="6"/>
        <v/>
      </c>
      <c r="AE20" s="321"/>
      <c r="AF20" s="321"/>
      <c r="AG20" s="319"/>
      <c r="AH20" s="319"/>
      <c r="AI20" s="322" t="str">
        <f t="shared" si="7"/>
        <v/>
      </c>
      <c r="AJ20" s="322"/>
      <c r="AK20" s="319"/>
      <c r="AL20" s="319"/>
      <c r="AM20" s="321" t="str">
        <f t="shared" si="8"/>
        <v/>
      </c>
      <c r="AN20" s="319"/>
      <c r="AO20" s="322" t="str">
        <f t="shared" si="9"/>
        <v/>
      </c>
      <c r="AP20" s="322"/>
      <c r="AQ20" s="321" t="str">
        <f t="shared" si="10"/>
        <v/>
      </c>
      <c r="AR20" s="321"/>
      <c r="AS20" s="319"/>
      <c r="AT20" s="319"/>
      <c r="AU20" s="319"/>
    </row>
    <row r="21" spans="2:47" x14ac:dyDescent="0.2">
      <c r="B21" s="319"/>
      <c r="C21" s="319"/>
      <c r="D21" s="319"/>
      <c r="E21" s="320"/>
      <c r="F21" s="319"/>
      <c r="G21" s="319"/>
      <c r="H21" s="319"/>
      <c r="I21" s="319"/>
      <c r="J21" s="321" t="str">
        <f t="shared" si="0"/>
        <v/>
      </c>
      <c r="K21" s="321"/>
      <c r="L21" s="321" t="e">
        <f t="shared" si="1"/>
        <v>#DIV/0!</v>
      </c>
      <c r="M21" s="319"/>
      <c r="N21" s="321" t="str">
        <f t="shared" si="2"/>
        <v/>
      </c>
      <c r="O21" s="321"/>
      <c r="P21" s="321"/>
      <c r="Q21" s="319"/>
      <c r="R21" s="321" t="str">
        <f t="shared" si="3"/>
        <v/>
      </c>
      <c r="S21" s="321"/>
      <c r="T21" s="321"/>
      <c r="U21" s="319"/>
      <c r="V21" s="321" t="str">
        <f t="shared" si="4"/>
        <v/>
      </c>
      <c r="W21" s="321"/>
      <c r="X21" s="321"/>
      <c r="Y21" s="319"/>
      <c r="Z21" s="321" t="str">
        <f t="shared" si="5"/>
        <v/>
      </c>
      <c r="AA21" s="321"/>
      <c r="AB21" s="321"/>
      <c r="AC21" s="319"/>
      <c r="AD21" s="321" t="str">
        <f t="shared" si="6"/>
        <v/>
      </c>
      <c r="AE21" s="321"/>
      <c r="AF21" s="321"/>
      <c r="AG21" s="319"/>
      <c r="AH21" s="319"/>
      <c r="AI21" s="322" t="str">
        <f t="shared" si="7"/>
        <v/>
      </c>
      <c r="AJ21" s="322"/>
      <c r="AK21" s="319"/>
      <c r="AL21" s="319"/>
      <c r="AM21" s="321" t="str">
        <f t="shared" si="8"/>
        <v/>
      </c>
      <c r="AN21" s="319"/>
      <c r="AO21" s="322" t="str">
        <f t="shared" si="9"/>
        <v/>
      </c>
      <c r="AP21" s="322"/>
      <c r="AQ21" s="321" t="str">
        <f t="shared" si="10"/>
        <v/>
      </c>
      <c r="AR21" s="321"/>
      <c r="AS21" s="319"/>
      <c r="AT21" s="319"/>
      <c r="AU21" s="319"/>
    </row>
    <row r="22" spans="2:47" x14ac:dyDescent="0.2">
      <c r="B22" s="319"/>
      <c r="C22" s="319"/>
      <c r="D22" s="319"/>
      <c r="E22" s="320"/>
      <c r="F22" s="319"/>
      <c r="G22" s="319"/>
      <c r="H22" s="319"/>
      <c r="I22" s="319"/>
      <c r="J22" s="321" t="str">
        <f t="shared" si="0"/>
        <v/>
      </c>
      <c r="K22" s="321"/>
      <c r="L22" s="321" t="e">
        <f t="shared" si="1"/>
        <v>#DIV/0!</v>
      </c>
      <c r="M22" s="319"/>
      <c r="N22" s="321" t="str">
        <f t="shared" si="2"/>
        <v/>
      </c>
      <c r="O22" s="321"/>
      <c r="P22" s="321"/>
      <c r="Q22" s="319"/>
      <c r="R22" s="321" t="str">
        <f t="shared" si="3"/>
        <v/>
      </c>
      <c r="S22" s="321"/>
      <c r="T22" s="321"/>
      <c r="U22" s="319"/>
      <c r="V22" s="321" t="str">
        <f t="shared" si="4"/>
        <v/>
      </c>
      <c r="W22" s="321"/>
      <c r="X22" s="321"/>
      <c r="Y22" s="319"/>
      <c r="Z22" s="321" t="str">
        <f t="shared" si="5"/>
        <v/>
      </c>
      <c r="AA22" s="321"/>
      <c r="AB22" s="321"/>
      <c r="AC22" s="319"/>
      <c r="AD22" s="321" t="str">
        <f t="shared" si="6"/>
        <v/>
      </c>
      <c r="AE22" s="321"/>
      <c r="AF22" s="321"/>
      <c r="AG22" s="319"/>
      <c r="AH22" s="319"/>
      <c r="AI22" s="322" t="str">
        <f t="shared" si="7"/>
        <v/>
      </c>
      <c r="AJ22" s="322"/>
      <c r="AK22" s="319"/>
      <c r="AL22" s="319"/>
      <c r="AM22" s="321" t="str">
        <f t="shared" si="8"/>
        <v/>
      </c>
      <c r="AN22" s="319"/>
      <c r="AO22" s="322" t="str">
        <f t="shared" si="9"/>
        <v/>
      </c>
      <c r="AP22" s="322"/>
      <c r="AQ22" s="321" t="str">
        <f t="shared" si="10"/>
        <v/>
      </c>
      <c r="AR22" s="321"/>
      <c r="AS22" s="319"/>
      <c r="AT22" s="319"/>
      <c r="AU22" s="319"/>
    </row>
    <row r="23" spans="2:47" x14ac:dyDescent="0.2">
      <c r="B23" s="319"/>
      <c r="C23" s="319"/>
      <c r="D23" s="319"/>
      <c r="E23" s="320"/>
      <c r="F23" s="319"/>
      <c r="G23" s="319"/>
      <c r="H23" s="319"/>
      <c r="I23" s="319"/>
      <c r="J23" s="321" t="str">
        <f t="shared" si="0"/>
        <v/>
      </c>
      <c r="K23" s="321"/>
      <c r="L23" s="321" t="e">
        <f t="shared" si="1"/>
        <v>#DIV/0!</v>
      </c>
      <c r="M23" s="319"/>
      <c r="N23" s="321" t="str">
        <f t="shared" si="2"/>
        <v/>
      </c>
      <c r="O23" s="321"/>
      <c r="P23" s="321"/>
      <c r="Q23" s="319"/>
      <c r="R23" s="321" t="str">
        <f t="shared" si="3"/>
        <v/>
      </c>
      <c r="S23" s="321"/>
      <c r="T23" s="321"/>
      <c r="U23" s="319"/>
      <c r="V23" s="321" t="str">
        <f t="shared" si="4"/>
        <v/>
      </c>
      <c r="W23" s="321"/>
      <c r="X23" s="321"/>
      <c r="Y23" s="319"/>
      <c r="Z23" s="321" t="str">
        <f t="shared" si="5"/>
        <v/>
      </c>
      <c r="AA23" s="321"/>
      <c r="AB23" s="321"/>
      <c r="AC23" s="319"/>
      <c r="AD23" s="321" t="str">
        <f t="shared" si="6"/>
        <v/>
      </c>
      <c r="AE23" s="321"/>
      <c r="AF23" s="321"/>
      <c r="AG23" s="319"/>
      <c r="AH23" s="319"/>
      <c r="AI23" s="322" t="str">
        <f t="shared" si="7"/>
        <v/>
      </c>
      <c r="AJ23" s="322"/>
      <c r="AK23" s="319"/>
      <c r="AL23" s="319"/>
      <c r="AM23" s="321" t="str">
        <f t="shared" si="8"/>
        <v/>
      </c>
      <c r="AN23" s="319"/>
      <c r="AO23" s="322" t="str">
        <f t="shared" si="9"/>
        <v/>
      </c>
      <c r="AP23" s="322"/>
      <c r="AQ23" s="321" t="str">
        <f t="shared" si="10"/>
        <v/>
      </c>
      <c r="AR23" s="321"/>
      <c r="AS23" s="319"/>
      <c r="AT23" s="319"/>
      <c r="AU23" s="319"/>
    </row>
    <row r="24" spans="2:47" x14ac:dyDescent="0.2">
      <c r="B24" s="319"/>
      <c r="C24" s="319"/>
      <c r="D24" s="319"/>
      <c r="E24" s="320"/>
      <c r="F24" s="319"/>
      <c r="G24" s="319"/>
      <c r="H24" s="319"/>
      <c r="I24" s="319"/>
      <c r="J24" s="321" t="str">
        <f t="shared" si="0"/>
        <v/>
      </c>
      <c r="K24" s="321"/>
      <c r="L24" s="321" t="e">
        <f t="shared" si="1"/>
        <v>#DIV/0!</v>
      </c>
      <c r="M24" s="319"/>
      <c r="N24" s="321" t="str">
        <f t="shared" si="2"/>
        <v/>
      </c>
      <c r="O24" s="321"/>
      <c r="P24" s="321"/>
      <c r="Q24" s="319"/>
      <c r="R24" s="321" t="str">
        <f t="shared" si="3"/>
        <v/>
      </c>
      <c r="S24" s="321"/>
      <c r="T24" s="321"/>
      <c r="U24" s="319"/>
      <c r="V24" s="321" t="str">
        <f t="shared" si="4"/>
        <v/>
      </c>
      <c r="W24" s="321"/>
      <c r="X24" s="321"/>
      <c r="Y24" s="319"/>
      <c r="Z24" s="321" t="str">
        <f t="shared" si="5"/>
        <v/>
      </c>
      <c r="AA24" s="321"/>
      <c r="AB24" s="321"/>
      <c r="AC24" s="319"/>
      <c r="AD24" s="321" t="str">
        <f t="shared" si="6"/>
        <v/>
      </c>
      <c r="AE24" s="321"/>
      <c r="AF24" s="321"/>
      <c r="AG24" s="319"/>
      <c r="AH24" s="319"/>
      <c r="AI24" s="322" t="str">
        <f t="shared" si="7"/>
        <v/>
      </c>
      <c r="AJ24" s="322"/>
      <c r="AK24" s="319"/>
      <c r="AL24" s="319"/>
      <c r="AM24" s="321" t="str">
        <f t="shared" si="8"/>
        <v/>
      </c>
      <c r="AN24" s="319"/>
      <c r="AO24" s="322" t="str">
        <f t="shared" si="9"/>
        <v/>
      </c>
      <c r="AP24" s="322"/>
      <c r="AQ24" s="321" t="str">
        <f t="shared" si="10"/>
        <v/>
      </c>
      <c r="AR24" s="321"/>
      <c r="AS24" s="319"/>
      <c r="AT24" s="319"/>
      <c r="AU24" s="319"/>
    </row>
    <row r="25" spans="2:47" x14ac:dyDescent="0.2">
      <c r="B25" s="319"/>
      <c r="C25" s="319"/>
      <c r="D25" s="319"/>
      <c r="E25" s="320"/>
      <c r="F25" s="319"/>
      <c r="G25" s="319"/>
      <c r="H25" s="319"/>
      <c r="I25" s="319"/>
      <c r="J25" s="321" t="str">
        <f t="shared" si="0"/>
        <v/>
      </c>
      <c r="K25" s="321"/>
      <c r="L25" s="321" t="e">
        <f t="shared" si="1"/>
        <v>#DIV/0!</v>
      </c>
      <c r="M25" s="319"/>
      <c r="N25" s="321" t="str">
        <f t="shared" si="2"/>
        <v/>
      </c>
      <c r="O25" s="321"/>
      <c r="P25" s="321"/>
      <c r="Q25" s="319"/>
      <c r="R25" s="321" t="str">
        <f t="shared" si="3"/>
        <v/>
      </c>
      <c r="S25" s="321"/>
      <c r="T25" s="321"/>
      <c r="U25" s="319"/>
      <c r="V25" s="321" t="str">
        <f t="shared" si="4"/>
        <v/>
      </c>
      <c r="W25" s="321"/>
      <c r="X25" s="321"/>
      <c r="Y25" s="319"/>
      <c r="Z25" s="321" t="str">
        <f t="shared" si="5"/>
        <v/>
      </c>
      <c r="AA25" s="321"/>
      <c r="AB25" s="321"/>
      <c r="AC25" s="319"/>
      <c r="AD25" s="321" t="str">
        <f t="shared" si="6"/>
        <v/>
      </c>
      <c r="AE25" s="321"/>
      <c r="AF25" s="321"/>
      <c r="AG25" s="319"/>
      <c r="AH25" s="319"/>
      <c r="AI25" s="322" t="str">
        <f t="shared" si="7"/>
        <v/>
      </c>
      <c r="AJ25" s="322"/>
      <c r="AK25" s="319"/>
      <c r="AL25" s="319"/>
      <c r="AM25" s="321" t="str">
        <f t="shared" si="8"/>
        <v/>
      </c>
      <c r="AN25" s="319"/>
      <c r="AO25" s="322" t="str">
        <f t="shared" si="9"/>
        <v/>
      </c>
      <c r="AP25" s="322"/>
      <c r="AQ25" s="321" t="str">
        <f t="shared" si="10"/>
        <v/>
      </c>
      <c r="AR25" s="321"/>
      <c r="AS25" s="319"/>
      <c r="AT25" s="319"/>
      <c r="AU25" s="319"/>
    </row>
    <row r="26" spans="2:47" x14ac:dyDescent="0.2">
      <c r="B26" s="319"/>
      <c r="C26" s="319"/>
      <c r="D26" s="319"/>
      <c r="E26" s="320"/>
      <c r="F26" s="319"/>
      <c r="G26" s="319"/>
      <c r="H26" s="319"/>
      <c r="I26" s="319"/>
      <c r="J26" s="321" t="str">
        <f t="shared" si="0"/>
        <v/>
      </c>
      <c r="K26" s="321"/>
      <c r="L26" s="321" t="e">
        <f t="shared" si="1"/>
        <v>#DIV/0!</v>
      </c>
      <c r="M26" s="319"/>
      <c r="N26" s="321" t="str">
        <f t="shared" si="2"/>
        <v/>
      </c>
      <c r="O26" s="321"/>
      <c r="P26" s="321"/>
      <c r="Q26" s="319"/>
      <c r="R26" s="321" t="str">
        <f t="shared" si="3"/>
        <v/>
      </c>
      <c r="S26" s="321"/>
      <c r="T26" s="321"/>
      <c r="U26" s="319"/>
      <c r="V26" s="321" t="str">
        <f t="shared" si="4"/>
        <v/>
      </c>
      <c r="W26" s="321"/>
      <c r="X26" s="321"/>
      <c r="Y26" s="319"/>
      <c r="Z26" s="321" t="str">
        <f t="shared" si="5"/>
        <v/>
      </c>
      <c r="AA26" s="321"/>
      <c r="AB26" s="321"/>
      <c r="AC26" s="319"/>
      <c r="AD26" s="321" t="str">
        <f t="shared" si="6"/>
        <v/>
      </c>
      <c r="AE26" s="321"/>
      <c r="AF26" s="321"/>
      <c r="AG26" s="319"/>
      <c r="AH26" s="319"/>
      <c r="AI26" s="322" t="str">
        <f t="shared" si="7"/>
        <v/>
      </c>
      <c r="AJ26" s="322"/>
      <c r="AK26" s="319"/>
      <c r="AL26" s="319"/>
      <c r="AM26" s="321" t="str">
        <f t="shared" si="8"/>
        <v/>
      </c>
      <c r="AN26" s="319"/>
      <c r="AO26" s="322" t="str">
        <f t="shared" si="9"/>
        <v/>
      </c>
      <c r="AP26" s="322"/>
      <c r="AQ26" s="321" t="str">
        <f t="shared" si="10"/>
        <v/>
      </c>
      <c r="AR26" s="321"/>
      <c r="AS26" s="319"/>
      <c r="AT26" s="319"/>
      <c r="AU26" s="319"/>
    </row>
    <row r="27" spans="2:47" x14ac:dyDescent="0.2">
      <c r="B27" s="319"/>
      <c r="C27" s="319"/>
      <c r="D27" s="319"/>
      <c r="E27" s="320"/>
      <c r="F27" s="319"/>
      <c r="G27" s="319"/>
      <c r="H27" s="319"/>
      <c r="I27" s="319"/>
      <c r="J27" s="321" t="str">
        <f t="shared" si="0"/>
        <v/>
      </c>
      <c r="K27" s="321"/>
      <c r="L27" s="321" t="e">
        <f t="shared" si="1"/>
        <v>#DIV/0!</v>
      </c>
      <c r="M27" s="319"/>
      <c r="N27" s="321" t="str">
        <f t="shared" si="2"/>
        <v/>
      </c>
      <c r="O27" s="321"/>
      <c r="P27" s="321"/>
      <c r="Q27" s="319"/>
      <c r="R27" s="321" t="str">
        <f t="shared" si="3"/>
        <v/>
      </c>
      <c r="S27" s="321"/>
      <c r="T27" s="321"/>
      <c r="U27" s="319"/>
      <c r="V27" s="321" t="str">
        <f t="shared" si="4"/>
        <v/>
      </c>
      <c r="W27" s="321"/>
      <c r="X27" s="321"/>
      <c r="Y27" s="319"/>
      <c r="Z27" s="321" t="str">
        <f t="shared" si="5"/>
        <v/>
      </c>
      <c r="AA27" s="321"/>
      <c r="AB27" s="321"/>
      <c r="AC27" s="319"/>
      <c r="AD27" s="321" t="str">
        <f t="shared" si="6"/>
        <v/>
      </c>
      <c r="AE27" s="321"/>
      <c r="AF27" s="321"/>
      <c r="AG27" s="319"/>
      <c r="AH27" s="319"/>
      <c r="AI27" s="322" t="str">
        <f t="shared" si="7"/>
        <v/>
      </c>
      <c r="AJ27" s="322"/>
      <c r="AK27" s="319"/>
      <c r="AL27" s="319"/>
      <c r="AM27" s="321" t="str">
        <f t="shared" si="8"/>
        <v/>
      </c>
      <c r="AN27" s="319"/>
      <c r="AO27" s="322" t="str">
        <f t="shared" si="9"/>
        <v/>
      </c>
      <c r="AP27" s="322"/>
      <c r="AQ27" s="321" t="str">
        <f t="shared" si="10"/>
        <v/>
      </c>
      <c r="AR27" s="321"/>
      <c r="AS27" s="319"/>
      <c r="AT27" s="319"/>
      <c r="AU27" s="319"/>
    </row>
    <row r="28" spans="2:47" x14ac:dyDescent="0.2">
      <c r="B28" s="319"/>
      <c r="C28" s="319"/>
      <c r="D28" s="319"/>
      <c r="E28" s="320"/>
      <c r="F28" s="319"/>
      <c r="G28" s="319"/>
      <c r="H28" s="319"/>
      <c r="I28" s="319"/>
      <c r="J28" s="321" t="str">
        <f t="shared" si="0"/>
        <v/>
      </c>
      <c r="K28" s="321"/>
      <c r="L28" s="321" t="e">
        <f t="shared" si="1"/>
        <v>#DIV/0!</v>
      </c>
      <c r="M28" s="319"/>
      <c r="N28" s="321" t="str">
        <f t="shared" si="2"/>
        <v/>
      </c>
      <c r="O28" s="321"/>
      <c r="P28" s="321"/>
      <c r="Q28" s="319"/>
      <c r="R28" s="321" t="str">
        <f t="shared" si="3"/>
        <v/>
      </c>
      <c r="S28" s="321"/>
      <c r="T28" s="321"/>
      <c r="U28" s="319"/>
      <c r="V28" s="321" t="str">
        <f t="shared" si="4"/>
        <v/>
      </c>
      <c r="W28" s="321"/>
      <c r="X28" s="321"/>
      <c r="Y28" s="319"/>
      <c r="Z28" s="321" t="str">
        <f t="shared" si="5"/>
        <v/>
      </c>
      <c r="AA28" s="321"/>
      <c r="AB28" s="321"/>
      <c r="AC28" s="319"/>
      <c r="AD28" s="321" t="str">
        <f t="shared" si="6"/>
        <v/>
      </c>
      <c r="AE28" s="321"/>
      <c r="AF28" s="321"/>
      <c r="AG28" s="319"/>
      <c r="AH28" s="319"/>
      <c r="AI28" s="322" t="str">
        <f t="shared" si="7"/>
        <v/>
      </c>
      <c r="AJ28" s="322"/>
      <c r="AK28" s="319"/>
      <c r="AL28" s="319"/>
      <c r="AM28" s="321" t="str">
        <f t="shared" si="8"/>
        <v/>
      </c>
      <c r="AN28" s="319"/>
      <c r="AO28" s="322" t="str">
        <f t="shared" si="9"/>
        <v/>
      </c>
      <c r="AP28" s="322"/>
      <c r="AQ28" s="321" t="str">
        <f t="shared" si="10"/>
        <v/>
      </c>
      <c r="AR28" s="321"/>
      <c r="AS28" s="319"/>
      <c r="AT28" s="319"/>
      <c r="AU28" s="319"/>
    </row>
    <row r="29" spans="2:47" x14ac:dyDescent="0.2">
      <c r="B29" s="319"/>
      <c r="C29" s="319"/>
      <c r="D29" s="319"/>
      <c r="E29" s="320"/>
      <c r="F29" s="319"/>
      <c r="G29" s="319"/>
      <c r="H29" s="319"/>
      <c r="I29" s="319"/>
      <c r="J29" s="321" t="str">
        <f t="shared" si="0"/>
        <v/>
      </c>
      <c r="K29" s="321"/>
      <c r="L29" s="321" t="e">
        <f t="shared" si="1"/>
        <v>#DIV/0!</v>
      </c>
      <c r="M29" s="319"/>
      <c r="N29" s="321" t="str">
        <f t="shared" si="2"/>
        <v/>
      </c>
      <c r="O29" s="321"/>
      <c r="P29" s="321"/>
      <c r="Q29" s="319"/>
      <c r="R29" s="321" t="str">
        <f t="shared" si="3"/>
        <v/>
      </c>
      <c r="S29" s="321"/>
      <c r="T29" s="321"/>
      <c r="U29" s="319"/>
      <c r="V29" s="321" t="str">
        <f t="shared" si="4"/>
        <v/>
      </c>
      <c r="W29" s="321"/>
      <c r="X29" s="321"/>
      <c r="Y29" s="319"/>
      <c r="Z29" s="321" t="str">
        <f t="shared" si="5"/>
        <v/>
      </c>
      <c r="AA29" s="321"/>
      <c r="AB29" s="321"/>
      <c r="AC29" s="319"/>
      <c r="AD29" s="321" t="str">
        <f t="shared" si="6"/>
        <v/>
      </c>
      <c r="AE29" s="321"/>
      <c r="AF29" s="321"/>
      <c r="AG29" s="319"/>
      <c r="AH29" s="319"/>
      <c r="AI29" s="322" t="str">
        <f t="shared" si="7"/>
        <v/>
      </c>
      <c r="AJ29" s="322"/>
      <c r="AK29" s="319"/>
      <c r="AL29" s="319"/>
      <c r="AM29" s="321" t="str">
        <f t="shared" si="8"/>
        <v/>
      </c>
      <c r="AN29" s="319"/>
      <c r="AO29" s="322" t="str">
        <f t="shared" si="9"/>
        <v/>
      </c>
      <c r="AP29" s="322"/>
      <c r="AQ29" s="321" t="str">
        <f t="shared" si="10"/>
        <v/>
      </c>
      <c r="AR29" s="321"/>
      <c r="AS29" s="319"/>
      <c r="AT29" s="319"/>
      <c r="AU29" s="319"/>
    </row>
    <row r="30" spans="2:47" x14ac:dyDescent="0.2">
      <c r="B30" s="319"/>
      <c r="C30" s="319"/>
      <c r="D30" s="319"/>
      <c r="E30" s="320"/>
      <c r="F30" s="319"/>
      <c r="G30" s="319"/>
      <c r="H30" s="319"/>
      <c r="I30" s="319"/>
      <c r="J30" s="321" t="str">
        <f t="shared" si="0"/>
        <v/>
      </c>
      <c r="K30" s="321"/>
      <c r="L30" s="321" t="e">
        <f t="shared" si="1"/>
        <v>#DIV/0!</v>
      </c>
      <c r="M30" s="319"/>
      <c r="N30" s="321" t="str">
        <f t="shared" si="2"/>
        <v/>
      </c>
      <c r="O30" s="321"/>
      <c r="P30" s="321"/>
      <c r="Q30" s="319"/>
      <c r="R30" s="321" t="str">
        <f t="shared" si="3"/>
        <v/>
      </c>
      <c r="S30" s="321"/>
      <c r="T30" s="321"/>
      <c r="U30" s="319"/>
      <c r="V30" s="321" t="str">
        <f t="shared" si="4"/>
        <v/>
      </c>
      <c r="W30" s="321"/>
      <c r="X30" s="321"/>
      <c r="Y30" s="319"/>
      <c r="Z30" s="321" t="str">
        <f t="shared" si="5"/>
        <v/>
      </c>
      <c r="AA30" s="321"/>
      <c r="AB30" s="321"/>
      <c r="AC30" s="319"/>
      <c r="AD30" s="321" t="str">
        <f t="shared" si="6"/>
        <v/>
      </c>
      <c r="AE30" s="321"/>
      <c r="AF30" s="321"/>
      <c r="AG30" s="319"/>
      <c r="AH30" s="319"/>
      <c r="AI30" s="322" t="str">
        <f t="shared" si="7"/>
        <v/>
      </c>
      <c r="AJ30" s="322"/>
      <c r="AK30" s="319"/>
      <c r="AL30" s="319"/>
      <c r="AM30" s="321" t="str">
        <f t="shared" si="8"/>
        <v/>
      </c>
      <c r="AN30" s="319"/>
      <c r="AO30" s="322" t="str">
        <f t="shared" si="9"/>
        <v/>
      </c>
      <c r="AP30" s="322"/>
      <c r="AQ30" s="321" t="str">
        <f t="shared" si="10"/>
        <v/>
      </c>
      <c r="AR30" s="321"/>
      <c r="AS30" s="319"/>
      <c r="AT30" s="319"/>
      <c r="AU30" s="319"/>
    </row>
    <row r="31" spans="2:47" x14ac:dyDescent="0.2">
      <c r="B31" s="319"/>
      <c r="C31" s="319"/>
      <c r="D31" s="319"/>
      <c r="E31" s="320"/>
      <c r="F31" s="319"/>
      <c r="G31" s="319"/>
      <c r="H31" s="319"/>
      <c r="I31" s="319"/>
      <c r="J31" s="321" t="str">
        <f t="shared" si="0"/>
        <v/>
      </c>
      <c r="K31" s="321"/>
      <c r="L31" s="321" t="e">
        <f t="shared" si="1"/>
        <v>#DIV/0!</v>
      </c>
      <c r="M31" s="319"/>
      <c r="N31" s="321" t="str">
        <f t="shared" si="2"/>
        <v/>
      </c>
      <c r="O31" s="321"/>
      <c r="P31" s="321"/>
      <c r="Q31" s="319"/>
      <c r="R31" s="321" t="str">
        <f t="shared" si="3"/>
        <v/>
      </c>
      <c r="S31" s="321"/>
      <c r="T31" s="321"/>
      <c r="U31" s="319"/>
      <c r="V31" s="321" t="str">
        <f t="shared" si="4"/>
        <v/>
      </c>
      <c r="W31" s="321"/>
      <c r="X31" s="321"/>
      <c r="Y31" s="319"/>
      <c r="Z31" s="321" t="str">
        <f t="shared" si="5"/>
        <v/>
      </c>
      <c r="AA31" s="321"/>
      <c r="AB31" s="321"/>
      <c r="AC31" s="319"/>
      <c r="AD31" s="321" t="str">
        <f t="shared" si="6"/>
        <v/>
      </c>
      <c r="AE31" s="321"/>
      <c r="AF31" s="321"/>
      <c r="AG31" s="319"/>
      <c r="AH31" s="319"/>
      <c r="AI31" s="322" t="str">
        <f t="shared" si="7"/>
        <v/>
      </c>
      <c r="AJ31" s="322"/>
      <c r="AK31" s="319"/>
      <c r="AL31" s="319"/>
      <c r="AM31" s="321" t="str">
        <f t="shared" si="8"/>
        <v/>
      </c>
      <c r="AN31" s="319"/>
      <c r="AO31" s="322" t="str">
        <f t="shared" si="9"/>
        <v/>
      </c>
      <c r="AP31" s="322"/>
      <c r="AQ31" s="321" t="str">
        <f t="shared" si="10"/>
        <v/>
      </c>
      <c r="AR31" s="321"/>
      <c r="AS31" s="319"/>
      <c r="AT31" s="319"/>
      <c r="AU31" s="319"/>
    </row>
    <row r="32" spans="2:47" x14ac:dyDescent="0.2">
      <c r="B32" s="319"/>
      <c r="C32" s="319"/>
      <c r="D32" s="319"/>
      <c r="E32" s="320"/>
      <c r="F32" s="319"/>
      <c r="G32" s="319"/>
      <c r="H32" s="319"/>
      <c r="I32" s="319"/>
      <c r="J32" s="321" t="str">
        <f t="shared" si="0"/>
        <v/>
      </c>
      <c r="K32" s="321"/>
      <c r="L32" s="321" t="e">
        <f t="shared" si="1"/>
        <v>#DIV/0!</v>
      </c>
      <c r="M32" s="319"/>
      <c r="N32" s="321" t="str">
        <f t="shared" si="2"/>
        <v/>
      </c>
      <c r="O32" s="321"/>
      <c r="P32" s="321"/>
      <c r="Q32" s="319"/>
      <c r="R32" s="321" t="str">
        <f t="shared" si="3"/>
        <v/>
      </c>
      <c r="S32" s="321"/>
      <c r="T32" s="321"/>
      <c r="U32" s="319"/>
      <c r="V32" s="321" t="str">
        <f t="shared" si="4"/>
        <v/>
      </c>
      <c r="W32" s="321"/>
      <c r="X32" s="321"/>
      <c r="Y32" s="319"/>
      <c r="Z32" s="321" t="str">
        <f t="shared" si="5"/>
        <v/>
      </c>
      <c r="AA32" s="321"/>
      <c r="AB32" s="321"/>
      <c r="AC32" s="319"/>
      <c r="AD32" s="321" t="str">
        <f t="shared" si="6"/>
        <v/>
      </c>
      <c r="AE32" s="321"/>
      <c r="AF32" s="321"/>
      <c r="AG32" s="319"/>
      <c r="AH32" s="319"/>
      <c r="AI32" s="322" t="str">
        <f t="shared" si="7"/>
        <v/>
      </c>
      <c r="AJ32" s="322"/>
      <c r="AK32" s="319"/>
      <c r="AL32" s="319"/>
      <c r="AM32" s="321" t="str">
        <f t="shared" si="8"/>
        <v/>
      </c>
      <c r="AN32" s="319"/>
      <c r="AO32" s="322" t="str">
        <f t="shared" si="9"/>
        <v/>
      </c>
      <c r="AP32" s="322"/>
      <c r="AQ32" s="321" t="str">
        <f t="shared" si="10"/>
        <v/>
      </c>
      <c r="AR32" s="321"/>
      <c r="AS32" s="319"/>
      <c r="AT32" s="319"/>
      <c r="AU32" s="319"/>
    </row>
    <row r="33" spans="2:47" x14ac:dyDescent="0.2">
      <c r="B33" s="319"/>
      <c r="C33" s="319"/>
      <c r="D33" s="319"/>
      <c r="E33" s="320"/>
      <c r="F33" s="319"/>
      <c r="G33" s="319"/>
      <c r="H33" s="319"/>
      <c r="I33" s="319"/>
      <c r="J33" s="321" t="str">
        <f t="shared" si="0"/>
        <v/>
      </c>
      <c r="K33" s="321"/>
      <c r="L33" s="321" t="e">
        <f t="shared" si="1"/>
        <v>#DIV/0!</v>
      </c>
      <c r="M33" s="319"/>
      <c r="N33" s="321" t="str">
        <f t="shared" si="2"/>
        <v/>
      </c>
      <c r="O33" s="321"/>
      <c r="P33" s="321"/>
      <c r="Q33" s="319"/>
      <c r="R33" s="321" t="str">
        <f t="shared" si="3"/>
        <v/>
      </c>
      <c r="S33" s="321"/>
      <c r="T33" s="321"/>
      <c r="U33" s="319"/>
      <c r="V33" s="321" t="str">
        <f t="shared" si="4"/>
        <v/>
      </c>
      <c r="W33" s="321"/>
      <c r="X33" s="321"/>
      <c r="Y33" s="319"/>
      <c r="Z33" s="321" t="str">
        <f t="shared" si="5"/>
        <v/>
      </c>
      <c r="AA33" s="321"/>
      <c r="AB33" s="321"/>
      <c r="AC33" s="319"/>
      <c r="AD33" s="321" t="str">
        <f t="shared" si="6"/>
        <v/>
      </c>
      <c r="AE33" s="321"/>
      <c r="AF33" s="321"/>
      <c r="AG33" s="319"/>
      <c r="AH33" s="319"/>
      <c r="AI33" s="322" t="str">
        <f t="shared" si="7"/>
        <v/>
      </c>
      <c r="AJ33" s="322"/>
      <c r="AK33" s="319"/>
      <c r="AL33" s="319"/>
      <c r="AM33" s="321" t="str">
        <f t="shared" si="8"/>
        <v/>
      </c>
      <c r="AN33" s="319"/>
      <c r="AO33" s="322" t="str">
        <f t="shared" si="9"/>
        <v/>
      </c>
      <c r="AP33" s="322"/>
      <c r="AQ33" s="321" t="str">
        <f t="shared" si="10"/>
        <v/>
      </c>
      <c r="AR33" s="321"/>
      <c r="AS33" s="319"/>
      <c r="AT33" s="319"/>
      <c r="AU33" s="319"/>
    </row>
    <row r="34" spans="2:47" x14ac:dyDescent="0.2">
      <c r="B34" s="319"/>
      <c r="C34" s="319"/>
      <c r="D34" s="319"/>
      <c r="E34" s="320"/>
      <c r="F34" s="319"/>
      <c r="G34" s="319"/>
      <c r="H34" s="319"/>
      <c r="I34" s="319"/>
      <c r="J34" s="321" t="str">
        <f t="shared" si="0"/>
        <v/>
      </c>
      <c r="K34" s="321"/>
      <c r="L34" s="321" t="e">
        <f t="shared" si="1"/>
        <v>#DIV/0!</v>
      </c>
      <c r="M34" s="319"/>
      <c r="N34" s="321" t="str">
        <f t="shared" si="2"/>
        <v/>
      </c>
      <c r="O34" s="321"/>
      <c r="P34" s="321"/>
      <c r="Q34" s="319"/>
      <c r="R34" s="321" t="str">
        <f t="shared" si="3"/>
        <v/>
      </c>
      <c r="S34" s="321"/>
      <c r="T34" s="321"/>
      <c r="U34" s="319"/>
      <c r="V34" s="321" t="str">
        <f t="shared" si="4"/>
        <v/>
      </c>
      <c r="W34" s="321"/>
      <c r="X34" s="321"/>
      <c r="Y34" s="319"/>
      <c r="Z34" s="321" t="str">
        <f t="shared" si="5"/>
        <v/>
      </c>
      <c r="AA34" s="321"/>
      <c r="AB34" s="321"/>
      <c r="AC34" s="319"/>
      <c r="AD34" s="321" t="str">
        <f t="shared" si="6"/>
        <v/>
      </c>
      <c r="AE34" s="321"/>
      <c r="AF34" s="321"/>
      <c r="AG34" s="319"/>
      <c r="AH34" s="319"/>
      <c r="AI34" s="322" t="str">
        <f t="shared" si="7"/>
        <v/>
      </c>
      <c r="AJ34" s="322"/>
      <c r="AK34" s="319"/>
      <c r="AL34" s="319"/>
      <c r="AM34" s="321" t="str">
        <f t="shared" si="8"/>
        <v/>
      </c>
      <c r="AN34" s="319"/>
      <c r="AO34" s="322" t="str">
        <f t="shared" si="9"/>
        <v/>
      </c>
      <c r="AP34" s="322"/>
      <c r="AQ34" s="321" t="str">
        <f t="shared" si="10"/>
        <v/>
      </c>
      <c r="AR34" s="321"/>
      <c r="AS34" s="319"/>
      <c r="AT34" s="319"/>
      <c r="AU34" s="319"/>
    </row>
    <row r="35" spans="2:47" x14ac:dyDescent="0.2">
      <c r="B35" s="319"/>
      <c r="C35" s="319"/>
      <c r="D35" s="319"/>
      <c r="E35" s="320"/>
      <c r="F35" s="319"/>
      <c r="G35" s="319"/>
      <c r="H35" s="319"/>
      <c r="I35" s="319"/>
      <c r="J35" s="321" t="str">
        <f t="shared" si="0"/>
        <v/>
      </c>
      <c r="K35" s="321"/>
      <c r="L35" s="321" t="e">
        <f t="shared" si="1"/>
        <v>#DIV/0!</v>
      </c>
      <c r="M35" s="319"/>
      <c r="N35" s="321" t="str">
        <f t="shared" si="2"/>
        <v/>
      </c>
      <c r="O35" s="321"/>
      <c r="P35" s="321"/>
      <c r="Q35" s="319"/>
      <c r="R35" s="321" t="str">
        <f t="shared" si="3"/>
        <v/>
      </c>
      <c r="S35" s="321"/>
      <c r="T35" s="321"/>
      <c r="U35" s="319"/>
      <c r="V35" s="321" t="str">
        <f t="shared" si="4"/>
        <v/>
      </c>
      <c r="W35" s="321"/>
      <c r="X35" s="321"/>
      <c r="Y35" s="319"/>
      <c r="Z35" s="321" t="str">
        <f t="shared" si="5"/>
        <v/>
      </c>
      <c r="AA35" s="321"/>
      <c r="AB35" s="321"/>
      <c r="AC35" s="319"/>
      <c r="AD35" s="321" t="str">
        <f t="shared" si="6"/>
        <v/>
      </c>
      <c r="AE35" s="321"/>
      <c r="AF35" s="321"/>
      <c r="AG35" s="319"/>
      <c r="AH35" s="319"/>
      <c r="AI35" s="322" t="str">
        <f t="shared" si="7"/>
        <v/>
      </c>
      <c r="AJ35" s="322"/>
      <c r="AK35" s="319"/>
      <c r="AL35" s="319"/>
      <c r="AM35" s="321" t="str">
        <f t="shared" si="8"/>
        <v/>
      </c>
      <c r="AN35" s="319"/>
      <c r="AO35" s="322" t="str">
        <f t="shared" si="9"/>
        <v/>
      </c>
      <c r="AP35" s="322"/>
      <c r="AQ35" s="321" t="str">
        <f t="shared" si="10"/>
        <v/>
      </c>
      <c r="AR35" s="321"/>
      <c r="AS35" s="319"/>
      <c r="AT35" s="319"/>
      <c r="AU35" s="319"/>
    </row>
    <row r="36" spans="2:47" x14ac:dyDescent="0.2">
      <c r="B36" s="319"/>
      <c r="C36" s="319"/>
      <c r="D36" s="319"/>
      <c r="E36" s="320"/>
      <c r="F36" s="319"/>
      <c r="G36" s="319"/>
      <c r="H36" s="319"/>
      <c r="I36" s="319"/>
      <c r="J36" s="321" t="str">
        <f t="shared" si="0"/>
        <v/>
      </c>
      <c r="K36" s="321"/>
      <c r="L36" s="321" t="e">
        <f t="shared" si="1"/>
        <v>#DIV/0!</v>
      </c>
      <c r="M36" s="319"/>
      <c r="N36" s="321" t="str">
        <f t="shared" si="2"/>
        <v/>
      </c>
      <c r="O36" s="321"/>
      <c r="P36" s="321"/>
      <c r="Q36" s="319"/>
      <c r="R36" s="321" t="str">
        <f t="shared" si="3"/>
        <v/>
      </c>
      <c r="S36" s="321"/>
      <c r="T36" s="321"/>
      <c r="U36" s="319"/>
      <c r="V36" s="321" t="str">
        <f t="shared" si="4"/>
        <v/>
      </c>
      <c r="W36" s="321"/>
      <c r="X36" s="321"/>
      <c r="Y36" s="319"/>
      <c r="Z36" s="321" t="str">
        <f t="shared" si="5"/>
        <v/>
      </c>
      <c r="AA36" s="321"/>
      <c r="AB36" s="321"/>
      <c r="AC36" s="319"/>
      <c r="AD36" s="321" t="str">
        <f t="shared" si="6"/>
        <v/>
      </c>
      <c r="AE36" s="321"/>
      <c r="AF36" s="321"/>
      <c r="AG36" s="319"/>
      <c r="AH36" s="319"/>
      <c r="AI36" s="322" t="str">
        <f t="shared" si="7"/>
        <v/>
      </c>
      <c r="AJ36" s="322"/>
      <c r="AK36" s="319"/>
      <c r="AL36" s="319"/>
      <c r="AM36" s="321" t="str">
        <f t="shared" si="8"/>
        <v/>
      </c>
      <c r="AN36" s="319"/>
      <c r="AO36" s="322" t="str">
        <f t="shared" si="9"/>
        <v/>
      </c>
      <c r="AP36" s="322"/>
      <c r="AQ36" s="321" t="str">
        <f t="shared" si="10"/>
        <v/>
      </c>
      <c r="AR36" s="321"/>
      <c r="AS36" s="319"/>
      <c r="AT36" s="319"/>
      <c r="AU36" s="319"/>
    </row>
    <row r="37" spans="2:47" x14ac:dyDescent="0.2">
      <c r="B37" s="319"/>
      <c r="C37" s="319"/>
      <c r="D37" s="319"/>
      <c r="E37" s="320"/>
      <c r="F37" s="319"/>
      <c r="G37" s="319"/>
      <c r="H37" s="319"/>
      <c r="I37" s="319"/>
      <c r="J37" s="321" t="str">
        <f t="shared" si="0"/>
        <v/>
      </c>
      <c r="K37" s="321"/>
      <c r="L37" s="321" t="e">
        <f t="shared" si="1"/>
        <v>#DIV/0!</v>
      </c>
      <c r="M37" s="319"/>
      <c r="N37" s="321" t="str">
        <f t="shared" si="2"/>
        <v/>
      </c>
      <c r="O37" s="321"/>
      <c r="P37" s="321"/>
      <c r="Q37" s="319"/>
      <c r="R37" s="321" t="str">
        <f t="shared" si="3"/>
        <v/>
      </c>
      <c r="S37" s="321"/>
      <c r="T37" s="321"/>
      <c r="U37" s="319"/>
      <c r="V37" s="321" t="str">
        <f t="shared" si="4"/>
        <v/>
      </c>
      <c r="W37" s="321"/>
      <c r="X37" s="321"/>
      <c r="Y37" s="319"/>
      <c r="Z37" s="321" t="str">
        <f t="shared" si="5"/>
        <v/>
      </c>
      <c r="AA37" s="321"/>
      <c r="AB37" s="321"/>
      <c r="AC37" s="319"/>
      <c r="AD37" s="321" t="str">
        <f t="shared" si="6"/>
        <v/>
      </c>
      <c r="AE37" s="321"/>
      <c r="AF37" s="321"/>
      <c r="AG37" s="319"/>
      <c r="AH37" s="319"/>
      <c r="AI37" s="322" t="str">
        <f t="shared" si="7"/>
        <v/>
      </c>
      <c r="AJ37" s="322"/>
      <c r="AK37" s="319"/>
      <c r="AL37" s="319"/>
      <c r="AM37" s="321" t="str">
        <f t="shared" si="8"/>
        <v/>
      </c>
      <c r="AN37" s="319"/>
      <c r="AO37" s="322" t="str">
        <f t="shared" si="9"/>
        <v/>
      </c>
      <c r="AP37" s="322"/>
      <c r="AQ37" s="321" t="str">
        <f t="shared" si="10"/>
        <v/>
      </c>
      <c r="AR37" s="321"/>
      <c r="AS37" s="319"/>
      <c r="AT37" s="319"/>
      <c r="AU37" s="319"/>
    </row>
    <row r="38" spans="2:47" x14ac:dyDescent="0.2">
      <c r="B38" s="319"/>
      <c r="C38" s="319"/>
      <c r="D38" s="319"/>
      <c r="E38" s="320"/>
      <c r="F38" s="319"/>
      <c r="G38" s="319"/>
      <c r="H38" s="319"/>
      <c r="I38" s="319"/>
      <c r="J38" s="321" t="str">
        <f t="shared" si="0"/>
        <v/>
      </c>
      <c r="K38" s="321"/>
      <c r="L38" s="321" t="e">
        <f t="shared" si="1"/>
        <v>#DIV/0!</v>
      </c>
      <c r="M38" s="319"/>
      <c r="N38" s="321" t="str">
        <f t="shared" si="2"/>
        <v/>
      </c>
      <c r="O38" s="321"/>
      <c r="P38" s="321"/>
      <c r="Q38" s="319"/>
      <c r="R38" s="321" t="str">
        <f t="shared" si="3"/>
        <v/>
      </c>
      <c r="S38" s="321"/>
      <c r="T38" s="321"/>
      <c r="U38" s="319"/>
      <c r="V38" s="321" t="str">
        <f t="shared" si="4"/>
        <v/>
      </c>
      <c r="W38" s="321"/>
      <c r="X38" s="321"/>
      <c r="Y38" s="319"/>
      <c r="Z38" s="321" t="str">
        <f t="shared" si="5"/>
        <v/>
      </c>
      <c r="AA38" s="321"/>
      <c r="AB38" s="321"/>
      <c r="AC38" s="319"/>
      <c r="AD38" s="321" t="str">
        <f t="shared" si="6"/>
        <v/>
      </c>
      <c r="AE38" s="321"/>
      <c r="AF38" s="321"/>
      <c r="AG38" s="319"/>
      <c r="AH38" s="319"/>
      <c r="AI38" s="322" t="str">
        <f t="shared" si="7"/>
        <v/>
      </c>
      <c r="AJ38" s="322"/>
      <c r="AK38" s="319"/>
      <c r="AL38" s="319"/>
      <c r="AM38" s="321" t="str">
        <f t="shared" si="8"/>
        <v/>
      </c>
      <c r="AN38" s="319"/>
      <c r="AO38" s="322" t="str">
        <f t="shared" si="9"/>
        <v/>
      </c>
      <c r="AP38" s="322"/>
      <c r="AQ38" s="321" t="str">
        <f t="shared" si="10"/>
        <v/>
      </c>
      <c r="AR38" s="321"/>
      <c r="AS38" s="319"/>
      <c r="AT38" s="319"/>
      <c r="AU38" s="319"/>
    </row>
    <row r="39" spans="2:47" x14ac:dyDescent="0.2">
      <c r="B39" s="319"/>
      <c r="C39" s="319"/>
      <c r="D39" s="319"/>
      <c r="E39" s="320"/>
      <c r="F39" s="319"/>
      <c r="G39" s="319"/>
      <c r="H39" s="319"/>
      <c r="I39" s="319"/>
      <c r="J39" s="321" t="str">
        <f t="shared" si="0"/>
        <v/>
      </c>
      <c r="K39" s="321"/>
      <c r="L39" s="321" t="e">
        <f t="shared" si="1"/>
        <v>#DIV/0!</v>
      </c>
      <c r="M39" s="319"/>
      <c r="N39" s="321" t="str">
        <f t="shared" si="2"/>
        <v/>
      </c>
      <c r="O39" s="321"/>
      <c r="P39" s="321"/>
      <c r="Q39" s="319"/>
      <c r="R39" s="321" t="str">
        <f t="shared" si="3"/>
        <v/>
      </c>
      <c r="S39" s="321"/>
      <c r="T39" s="321"/>
      <c r="U39" s="319"/>
      <c r="V39" s="321" t="str">
        <f t="shared" si="4"/>
        <v/>
      </c>
      <c r="W39" s="321"/>
      <c r="X39" s="321"/>
      <c r="Y39" s="319"/>
      <c r="Z39" s="321" t="str">
        <f t="shared" si="5"/>
        <v/>
      </c>
      <c r="AA39" s="321"/>
      <c r="AB39" s="321"/>
      <c r="AC39" s="319"/>
      <c r="AD39" s="321" t="str">
        <f t="shared" si="6"/>
        <v/>
      </c>
      <c r="AE39" s="321"/>
      <c r="AF39" s="321"/>
      <c r="AG39" s="319"/>
      <c r="AH39" s="319"/>
      <c r="AI39" s="322" t="str">
        <f t="shared" si="7"/>
        <v/>
      </c>
      <c r="AJ39" s="322"/>
      <c r="AK39" s="319"/>
      <c r="AL39" s="319"/>
      <c r="AM39" s="321" t="str">
        <f t="shared" si="8"/>
        <v/>
      </c>
      <c r="AN39" s="319"/>
      <c r="AO39" s="322" t="str">
        <f t="shared" si="9"/>
        <v/>
      </c>
      <c r="AP39" s="322"/>
      <c r="AQ39" s="321" t="str">
        <f t="shared" si="10"/>
        <v/>
      </c>
      <c r="AR39" s="321"/>
      <c r="AS39" s="319"/>
      <c r="AT39" s="319"/>
      <c r="AU39" s="319"/>
    </row>
    <row r="40" spans="2:47" x14ac:dyDescent="0.2">
      <c r="B40" s="319"/>
      <c r="C40" s="319"/>
      <c r="D40" s="319"/>
      <c r="E40" s="320"/>
      <c r="F40" s="319"/>
      <c r="G40" s="319"/>
      <c r="H40" s="319"/>
      <c r="I40" s="319"/>
      <c r="J40" s="321" t="str">
        <f t="shared" si="0"/>
        <v/>
      </c>
      <c r="K40" s="321"/>
      <c r="L40" s="321" t="e">
        <f t="shared" si="1"/>
        <v>#DIV/0!</v>
      </c>
      <c r="M40" s="319"/>
      <c r="N40" s="321" t="str">
        <f t="shared" si="2"/>
        <v/>
      </c>
      <c r="O40" s="321"/>
      <c r="P40" s="321"/>
      <c r="Q40" s="319"/>
      <c r="R40" s="321" t="str">
        <f t="shared" si="3"/>
        <v/>
      </c>
      <c r="S40" s="321"/>
      <c r="T40" s="321"/>
      <c r="U40" s="319"/>
      <c r="V40" s="321" t="str">
        <f t="shared" si="4"/>
        <v/>
      </c>
      <c r="W40" s="321"/>
      <c r="X40" s="321"/>
      <c r="Y40" s="319"/>
      <c r="Z40" s="321" t="str">
        <f t="shared" si="5"/>
        <v/>
      </c>
      <c r="AA40" s="321"/>
      <c r="AB40" s="321"/>
      <c r="AC40" s="319"/>
      <c r="AD40" s="321" t="str">
        <f t="shared" si="6"/>
        <v/>
      </c>
      <c r="AE40" s="321"/>
      <c r="AF40" s="321"/>
      <c r="AG40" s="319"/>
      <c r="AH40" s="319"/>
      <c r="AI40" s="322" t="str">
        <f t="shared" si="7"/>
        <v/>
      </c>
      <c r="AJ40" s="322"/>
      <c r="AK40" s="319"/>
      <c r="AL40" s="319"/>
      <c r="AM40" s="321" t="str">
        <f t="shared" si="8"/>
        <v/>
      </c>
      <c r="AN40" s="319"/>
      <c r="AO40" s="322" t="str">
        <f t="shared" si="9"/>
        <v/>
      </c>
      <c r="AP40" s="322"/>
      <c r="AQ40" s="321" t="str">
        <f t="shared" si="10"/>
        <v/>
      </c>
      <c r="AR40" s="321"/>
      <c r="AS40" s="319"/>
      <c r="AT40" s="319"/>
      <c r="AU40" s="319"/>
    </row>
    <row r="41" spans="2:47" x14ac:dyDescent="0.2">
      <c r="B41" s="319"/>
      <c r="C41" s="319"/>
      <c r="D41" s="319"/>
      <c r="E41" s="320"/>
      <c r="F41" s="319"/>
      <c r="G41" s="319"/>
      <c r="H41" s="319"/>
      <c r="I41" s="319"/>
      <c r="J41" s="321" t="str">
        <f t="shared" si="0"/>
        <v/>
      </c>
      <c r="K41" s="321"/>
      <c r="L41" s="321" t="e">
        <f t="shared" si="1"/>
        <v>#DIV/0!</v>
      </c>
      <c r="M41" s="319"/>
      <c r="N41" s="321" t="str">
        <f t="shared" si="2"/>
        <v/>
      </c>
      <c r="O41" s="321"/>
      <c r="P41" s="321"/>
      <c r="Q41" s="319"/>
      <c r="R41" s="321" t="str">
        <f t="shared" si="3"/>
        <v/>
      </c>
      <c r="S41" s="321"/>
      <c r="T41" s="321"/>
      <c r="U41" s="319"/>
      <c r="V41" s="321" t="str">
        <f t="shared" si="4"/>
        <v/>
      </c>
      <c r="W41" s="321"/>
      <c r="X41" s="321"/>
      <c r="Y41" s="319"/>
      <c r="Z41" s="321" t="str">
        <f t="shared" si="5"/>
        <v/>
      </c>
      <c r="AA41" s="321"/>
      <c r="AB41" s="321"/>
      <c r="AC41" s="319"/>
      <c r="AD41" s="321" t="str">
        <f t="shared" si="6"/>
        <v/>
      </c>
      <c r="AE41" s="321"/>
      <c r="AF41" s="321"/>
      <c r="AG41" s="319"/>
      <c r="AH41" s="319"/>
      <c r="AI41" s="322" t="str">
        <f t="shared" si="7"/>
        <v/>
      </c>
      <c r="AJ41" s="322"/>
      <c r="AK41" s="319"/>
      <c r="AL41" s="319"/>
      <c r="AM41" s="321" t="str">
        <f t="shared" si="8"/>
        <v/>
      </c>
      <c r="AN41" s="319"/>
      <c r="AO41" s="322" t="str">
        <f t="shared" si="9"/>
        <v/>
      </c>
      <c r="AP41" s="322"/>
      <c r="AQ41" s="321" t="str">
        <f t="shared" si="10"/>
        <v/>
      </c>
      <c r="AR41" s="321"/>
      <c r="AS41" s="319"/>
      <c r="AT41" s="319"/>
      <c r="AU41" s="319"/>
    </row>
    <row r="42" spans="2:47" x14ac:dyDescent="0.2">
      <c r="B42" s="319"/>
      <c r="C42" s="319"/>
      <c r="D42" s="319"/>
      <c r="E42" s="320"/>
      <c r="F42" s="319"/>
      <c r="G42" s="319"/>
      <c r="H42" s="319"/>
      <c r="I42" s="319"/>
      <c r="J42" s="321" t="str">
        <f t="shared" si="0"/>
        <v/>
      </c>
      <c r="K42" s="321"/>
      <c r="L42" s="321" t="e">
        <f t="shared" si="1"/>
        <v>#DIV/0!</v>
      </c>
      <c r="M42" s="319"/>
      <c r="N42" s="321" t="str">
        <f t="shared" si="2"/>
        <v/>
      </c>
      <c r="O42" s="321"/>
      <c r="P42" s="321"/>
      <c r="Q42" s="319"/>
      <c r="R42" s="321" t="str">
        <f t="shared" si="3"/>
        <v/>
      </c>
      <c r="S42" s="321"/>
      <c r="T42" s="321"/>
      <c r="U42" s="319"/>
      <c r="V42" s="321" t="str">
        <f t="shared" si="4"/>
        <v/>
      </c>
      <c r="W42" s="321"/>
      <c r="X42" s="321"/>
      <c r="Y42" s="319"/>
      <c r="Z42" s="321" t="str">
        <f t="shared" si="5"/>
        <v/>
      </c>
      <c r="AA42" s="321"/>
      <c r="AB42" s="321"/>
      <c r="AC42" s="319"/>
      <c r="AD42" s="321" t="str">
        <f t="shared" si="6"/>
        <v/>
      </c>
      <c r="AE42" s="321"/>
      <c r="AF42" s="321"/>
      <c r="AG42" s="319"/>
      <c r="AH42" s="319"/>
      <c r="AI42" s="322" t="str">
        <f t="shared" si="7"/>
        <v/>
      </c>
      <c r="AJ42" s="322"/>
      <c r="AK42" s="319"/>
      <c r="AL42" s="319"/>
      <c r="AM42" s="321" t="str">
        <f t="shared" si="8"/>
        <v/>
      </c>
      <c r="AN42" s="319"/>
      <c r="AO42" s="322" t="str">
        <f t="shared" si="9"/>
        <v/>
      </c>
      <c r="AP42" s="322"/>
      <c r="AQ42" s="321" t="str">
        <f t="shared" si="10"/>
        <v/>
      </c>
      <c r="AR42" s="321"/>
      <c r="AS42" s="319"/>
      <c r="AT42" s="319"/>
      <c r="AU42" s="319"/>
    </row>
    <row r="43" spans="2:47" x14ac:dyDescent="0.2">
      <c r="B43" s="319"/>
      <c r="C43" s="319"/>
      <c r="D43" s="319"/>
      <c r="E43" s="320"/>
      <c r="F43" s="319"/>
      <c r="G43" s="319"/>
      <c r="H43" s="319"/>
      <c r="I43" s="319"/>
      <c r="J43" s="321" t="str">
        <f t="shared" si="0"/>
        <v/>
      </c>
      <c r="K43" s="321"/>
      <c r="L43" s="321" t="e">
        <f t="shared" si="1"/>
        <v>#DIV/0!</v>
      </c>
      <c r="M43" s="319"/>
      <c r="N43" s="321" t="str">
        <f t="shared" si="2"/>
        <v/>
      </c>
      <c r="O43" s="321"/>
      <c r="P43" s="321"/>
      <c r="Q43" s="319"/>
      <c r="R43" s="321" t="str">
        <f t="shared" si="3"/>
        <v/>
      </c>
      <c r="S43" s="321"/>
      <c r="T43" s="321"/>
      <c r="U43" s="319"/>
      <c r="V43" s="321" t="str">
        <f t="shared" si="4"/>
        <v/>
      </c>
      <c r="W43" s="321"/>
      <c r="X43" s="321"/>
      <c r="Y43" s="319"/>
      <c r="Z43" s="321" t="str">
        <f t="shared" si="5"/>
        <v/>
      </c>
      <c r="AA43" s="321"/>
      <c r="AB43" s="321"/>
      <c r="AC43" s="319"/>
      <c r="AD43" s="321" t="str">
        <f t="shared" si="6"/>
        <v/>
      </c>
      <c r="AE43" s="321"/>
      <c r="AF43" s="321"/>
      <c r="AG43" s="319"/>
      <c r="AH43" s="319"/>
      <c r="AI43" s="322" t="str">
        <f t="shared" si="7"/>
        <v/>
      </c>
      <c r="AJ43" s="322"/>
      <c r="AK43" s="319"/>
      <c r="AL43" s="319"/>
      <c r="AM43" s="321" t="str">
        <f t="shared" si="8"/>
        <v/>
      </c>
      <c r="AN43" s="319"/>
      <c r="AO43" s="322" t="str">
        <f t="shared" si="9"/>
        <v/>
      </c>
      <c r="AP43" s="322"/>
      <c r="AQ43" s="321" t="str">
        <f t="shared" si="10"/>
        <v/>
      </c>
      <c r="AR43" s="321"/>
      <c r="AS43" s="319"/>
      <c r="AT43" s="319"/>
      <c r="AU43" s="319"/>
    </row>
    <row r="44" spans="2:47" x14ac:dyDescent="0.2">
      <c r="B44" s="319"/>
      <c r="C44" s="319"/>
      <c r="D44" s="319"/>
      <c r="E44" s="320"/>
      <c r="F44" s="319"/>
      <c r="G44" s="319"/>
      <c r="H44" s="319"/>
      <c r="I44" s="319"/>
      <c r="J44" s="321" t="str">
        <f t="shared" si="0"/>
        <v/>
      </c>
      <c r="K44" s="321"/>
      <c r="L44" s="321" t="e">
        <f t="shared" si="1"/>
        <v>#DIV/0!</v>
      </c>
      <c r="M44" s="319"/>
      <c r="N44" s="321" t="str">
        <f t="shared" si="2"/>
        <v/>
      </c>
      <c r="O44" s="321"/>
      <c r="P44" s="321"/>
      <c r="Q44" s="319"/>
      <c r="R44" s="321" t="str">
        <f t="shared" si="3"/>
        <v/>
      </c>
      <c r="S44" s="321"/>
      <c r="T44" s="321"/>
      <c r="U44" s="319"/>
      <c r="V44" s="321" t="str">
        <f t="shared" si="4"/>
        <v/>
      </c>
      <c r="W44" s="321"/>
      <c r="X44" s="321"/>
      <c r="Y44" s="319"/>
      <c r="Z44" s="321" t="str">
        <f t="shared" si="5"/>
        <v/>
      </c>
      <c r="AA44" s="321"/>
      <c r="AB44" s="321"/>
      <c r="AC44" s="319"/>
      <c r="AD44" s="321" t="str">
        <f t="shared" si="6"/>
        <v/>
      </c>
      <c r="AE44" s="321"/>
      <c r="AF44" s="321"/>
      <c r="AG44" s="319"/>
      <c r="AH44" s="319"/>
      <c r="AI44" s="322" t="str">
        <f t="shared" si="7"/>
        <v/>
      </c>
      <c r="AJ44" s="322"/>
      <c r="AK44" s="319"/>
      <c r="AL44" s="319"/>
      <c r="AM44" s="321" t="str">
        <f t="shared" si="8"/>
        <v/>
      </c>
      <c r="AN44" s="319"/>
      <c r="AO44" s="322" t="str">
        <f t="shared" si="9"/>
        <v/>
      </c>
      <c r="AP44" s="322"/>
      <c r="AQ44" s="321" t="str">
        <f t="shared" si="10"/>
        <v/>
      </c>
      <c r="AR44" s="321"/>
      <c r="AS44" s="319"/>
      <c r="AT44" s="319"/>
      <c r="AU44" s="319"/>
    </row>
    <row r="45" spans="2:47" x14ac:dyDescent="0.2">
      <c r="B45" s="319"/>
      <c r="C45" s="319"/>
      <c r="D45" s="319"/>
      <c r="E45" s="320"/>
      <c r="F45" s="319"/>
      <c r="G45" s="319"/>
      <c r="H45" s="319"/>
      <c r="I45" s="319"/>
      <c r="J45" s="321" t="str">
        <f t="shared" si="0"/>
        <v/>
      </c>
      <c r="K45" s="321"/>
      <c r="L45" s="321" t="e">
        <f t="shared" si="1"/>
        <v>#DIV/0!</v>
      </c>
      <c r="M45" s="319"/>
      <c r="N45" s="321" t="str">
        <f t="shared" si="2"/>
        <v/>
      </c>
      <c r="O45" s="321"/>
      <c r="P45" s="321"/>
      <c r="Q45" s="319"/>
      <c r="R45" s="321" t="str">
        <f t="shared" si="3"/>
        <v/>
      </c>
      <c r="S45" s="321"/>
      <c r="T45" s="321"/>
      <c r="U45" s="319"/>
      <c r="V45" s="321" t="str">
        <f t="shared" si="4"/>
        <v/>
      </c>
      <c r="W45" s="321"/>
      <c r="X45" s="321"/>
      <c r="Y45" s="319"/>
      <c r="Z45" s="321" t="str">
        <f t="shared" si="5"/>
        <v/>
      </c>
      <c r="AA45" s="321"/>
      <c r="AB45" s="321"/>
      <c r="AC45" s="319"/>
      <c r="AD45" s="321" t="str">
        <f t="shared" si="6"/>
        <v/>
      </c>
      <c r="AE45" s="321"/>
      <c r="AF45" s="321"/>
      <c r="AG45" s="319"/>
      <c r="AH45" s="319"/>
      <c r="AI45" s="322" t="str">
        <f t="shared" si="7"/>
        <v/>
      </c>
      <c r="AJ45" s="322"/>
      <c r="AK45" s="319"/>
      <c r="AL45" s="319"/>
      <c r="AM45" s="321" t="str">
        <f t="shared" si="8"/>
        <v/>
      </c>
      <c r="AN45" s="319"/>
      <c r="AO45" s="322" t="str">
        <f t="shared" si="9"/>
        <v/>
      </c>
      <c r="AP45" s="322"/>
      <c r="AQ45" s="321" t="str">
        <f t="shared" si="10"/>
        <v/>
      </c>
      <c r="AR45" s="321"/>
      <c r="AS45" s="319"/>
      <c r="AT45" s="319"/>
      <c r="AU45" s="319"/>
    </row>
    <row r="46" spans="2:47" x14ac:dyDescent="0.2">
      <c r="B46" s="319"/>
      <c r="C46" s="319"/>
      <c r="D46" s="319"/>
      <c r="E46" s="320"/>
      <c r="F46" s="319"/>
      <c r="G46" s="319"/>
      <c r="H46" s="319"/>
      <c r="I46" s="319"/>
      <c r="J46" s="321" t="str">
        <f t="shared" si="0"/>
        <v/>
      </c>
      <c r="K46" s="321"/>
      <c r="L46" s="321" t="e">
        <f t="shared" si="1"/>
        <v>#DIV/0!</v>
      </c>
      <c r="M46" s="319"/>
      <c r="N46" s="321" t="str">
        <f t="shared" si="2"/>
        <v/>
      </c>
      <c r="O46" s="321"/>
      <c r="P46" s="321"/>
      <c r="Q46" s="319"/>
      <c r="R46" s="321" t="str">
        <f t="shared" si="3"/>
        <v/>
      </c>
      <c r="S46" s="321"/>
      <c r="T46" s="321"/>
      <c r="U46" s="319"/>
      <c r="V46" s="321" t="str">
        <f t="shared" si="4"/>
        <v/>
      </c>
      <c r="W46" s="321"/>
      <c r="X46" s="321"/>
      <c r="Y46" s="319"/>
      <c r="Z46" s="321" t="str">
        <f t="shared" si="5"/>
        <v/>
      </c>
      <c r="AA46" s="321"/>
      <c r="AB46" s="321"/>
      <c r="AC46" s="319"/>
      <c r="AD46" s="321" t="str">
        <f t="shared" si="6"/>
        <v/>
      </c>
      <c r="AE46" s="321"/>
      <c r="AF46" s="321"/>
      <c r="AG46" s="319"/>
      <c r="AH46" s="319"/>
      <c r="AI46" s="322" t="str">
        <f t="shared" si="7"/>
        <v/>
      </c>
      <c r="AJ46" s="322"/>
      <c r="AK46" s="319"/>
      <c r="AL46" s="319"/>
      <c r="AM46" s="321" t="str">
        <f t="shared" si="8"/>
        <v/>
      </c>
      <c r="AN46" s="319"/>
      <c r="AO46" s="322" t="str">
        <f t="shared" si="9"/>
        <v/>
      </c>
      <c r="AP46" s="322"/>
      <c r="AQ46" s="321" t="str">
        <f t="shared" si="10"/>
        <v/>
      </c>
      <c r="AR46" s="321"/>
      <c r="AS46" s="319"/>
      <c r="AT46" s="319"/>
      <c r="AU46" s="319"/>
    </row>
    <row r="47" spans="2:47" x14ac:dyDescent="0.2">
      <c r="B47" s="319"/>
      <c r="C47" s="319"/>
      <c r="D47" s="319"/>
      <c r="E47" s="320"/>
      <c r="F47" s="319"/>
      <c r="G47" s="319"/>
      <c r="H47" s="319"/>
      <c r="I47" s="319"/>
      <c r="J47" s="321" t="str">
        <f t="shared" si="0"/>
        <v/>
      </c>
      <c r="K47" s="321"/>
      <c r="L47" s="321" t="e">
        <f t="shared" si="1"/>
        <v>#DIV/0!</v>
      </c>
      <c r="M47" s="319"/>
      <c r="N47" s="321" t="str">
        <f t="shared" si="2"/>
        <v/>
      </c>
      <c r="O47" s="321"/>
      <c r="P47" s="321"/>
      <c r="Q47" s="319"/>
      <c r="R47" s="321" t="str">
        <f t="shared" si="3"/>
        <v/>
      </c>
      <c r="S47" s="321"/>
      <c r="T47" s="321"/>
      <c r="U47" s="319"/>
      <c r="V47" s="321" t="str">
        <f t="shared" si="4"/>
        <v/>
      </c>
      <c r="W47" s="321"/>
      <c r="X47" s="321"/>
      <c r="Y47" s="319"/>
      <c r="Z47" s="321" t="str">
        <f t="shared" si="5"/>
        <v/>
      </c>
      <c r="AA47" s="321"/>
      <c r="AB47" s="321"/>
      <c r="AC47" s="319"/>
      <c r="AD47" s="321" t="str">
        <f t="shared" si="6"/>
        <v/>
      </c>
      <c r="AE47" s="321"/>
      <c r="AF47" s="321"/>
      <c r="AG47" s="319"/>
      <c r="AH47" s="319"/>
      <c r="AI47" s="322" t="str">
        <f t="shared" si="7"/>
        <v/>
      </c>
      <c r="AJ47" s="322"/>
      <c r="AK47" s="319"/>
      <c r="AL47" s="319"/>
      <c r="AM47" s="321" t="str">
        <f t="shared" si="8"/>
        <v/>
      </c>
      <c r="AN47" s="319"/>
      <c r="AO47" s="322" t="str">
        <f t="shared" si="9"/>
        <v/>
      </c>
      <c r="AP47" s="322"/>
      <c r="AQ47" s="321" t="str">
        <f t="shared" si="10"/>
        <v/>
      </c>
      <c r="AR47" s="321"/>
      <c r="AS47" s="319"/>
      <c r="AT47" s="319"/>
      <c r="AU47" s="319"/>
    </row>
    <row r="48" spans="2:47" x14ac:dyDescent="0.2">
      <c r="B48" s="319"/>
      <c r="C48" s="319"/>
      <c r="D48" s="319"/>
      <c r="E48" s="320"/>
      <c r="F48" s="319"/>
      <c r="G48" s="319"/>
      <c r="H48" s="319"/>
      <c r="I48" s="319"/>
      <c r="J48" s="321" t="str">
        <f t="shared" si="0"/>
        <v/>
      </c>
      <c r="K48" s="321"/>
      <c r="L48" s="321" t="e">
        <f t="shared" si="1"/>
        <v>#DIV/0!</v>
      </c>
      <c r="M48" s="319"/>
      <c r="N48" s="321" t="str">
        <f t="shared" si="2"/>
        <v/>
      </c>
      <c r="O48" s="321"/>
      <c r="P48" s="321"/>
      <c r="Q48" s="319"/>
      <c r="R48" s="321" t="str">
        <f t="shared" si="3"/>
        <v/>
      </c>
      <c r="S48" s="321"/>
      <c r="T48" s="321"/>
      <c r="U48" s="319"/>
      <c r="V48" s="321" t="str">
        <f t="shared" si="4"/>
        <v/>
      </c>
      <c r="W48" s="321"/>
      <c r="X48" s="321"/>
      <c r="Y48" s="319"/>
      <c r="Z48" s="321" t="str">
        <f t="shared" si="5"/>
        <v/>
      </c>
      <c r="AA48" s="321"/>
      <c r="AB48" s="321"/>
      <c r="AC48" s="319"/>
      <c r="AD48" s="321" t="str">
        <f t="shared" si="6"/>
        <v/>
      </c>
      <c r="AE48" s="321"/>
      <c r="AF48" s="321"/>
      <c r="AG48" s="319"/>
      <c r="AH48" s="319"/>
      <c r="AI48" s="322" t="str">
        <f t="shared" si="7"/>
        <v/>
      </c>
      <c r="AJ48" s="322"/>
      <c r="AK48" s="319"/>
      <c r="AL48" s="319"/>
      <c r="AM48" s="321" t="str">
        <f t="shared" si="8"/>
        <v/>
      </c>
      <c r="AN48" s="319"/>
      <c r="AO48" s="322" t="str">
        <f t="shared" si="9"/>
        <v/>
      </c>
      <c r="AP48" s="322"/>
      <c r="AQ48" s="321" t="str">
        <f t="shared" si="10"/>
        <v/>
      </c>
      <c r="AR48" s="321"/>
      <c r="AS48" s="319"/>
      <c r="AT48" s="319"/>
      <c r="AU48" s="319"/>
    </row>
    <row r="49" spans="2:47" x14ac:dyDescent="0.2">
      <c r="B49" s="319"/>
      <c r="C49" s="319"/>
      <c r="D49" s="319"/>
      <c r="E49" s="320"/>
      <c r="F49" s="319"/>
      <c r="G49" s="319"/>
      <c r="H49" s="319"/>
      <c r="I49" s="319"/>
      <c r="J49" s="321" t="str">
        <f t="shared" si="0"/>
        <v/>
      </c>
      <c r="K49" s="321"/>
      <c r="L49" s="321" t="e">
        <f t="shared" si="1"/>
        <v>#DIV/0!</v>
      </c>
      <c r="M49" s="319"/>
      <c r="N49" s="321" t="str">
        <f t="shared" si="2"/>
        <v/>
      </c>
      <c r="O49" s="321"/>
      <c r="P49" s="321"/>
      <c r="Q49" s="319"/>
      <c r="R49" s="321" t="str">
        <f t="shared" si="3"/>
        <v/>
      </c>
      <c r="S49" s="321"/>
      <c r="T49" s="321"/>
      <c r="U49" s="319"/>
      <c r="V49" s="321" t="str">
        <f t="shared" si="4"/>
        <v/>
      </c>
      <c r="W49" s="321"/>
      <c r="X49" s="321"/>
      <c r="Y49" s="319"/>
      <c r="Z49" s="321" t="str">
        <f t="shared" si="5"/>
        <v/>
      </c>
      <c r="AA49" s="321"/>
      <c r="AB49" s="321"/>
      <c r="AC49" s="319"/>
      <c r="AD49" s="321" t="str">
        <f t="shared" si="6"/>
        <v/>
      </c>
      <c r="AE49" s="321"/>
      <c r="AF49" s="321"/>
      <c r="AG49" s="319"/>
      <c r="AH49" s="319"/>
      <c r="AI49" s="322" t="str">
        <f t="shared" si="7"/>
        <v/>
      </c>
      <c r="AJ49" s="322"/>
      <c r="AK49" s="319"/>
      <c r="AL49" s="319"/>
      <c r="AM49" s="321" t="str">
        <f t="shared" si="8"/>
        <v/>
      </c>
      <c r="AN49" s="319"/>
      <c r="AO49" s="322" t="str">
        <f t="shared" si="9"/>
        <v/>
      </c>
      <c r="AP49" s="322"/>
      <c r="AQ49" s="321" t="str">
        <f t="shared" si="10"/>
        <v/>
      </c>
      <c r="AR49" s="321"/>
      <c r="AS49" s="319"/>
      <c r="AT49" s="319"/>
      <c r="AU49" s="319"/>
    </row>
    <row r="50" spans="2:47" x14ac:dyDescent="0.2">
      <c r="B50" s="319"/>
      <c r="C50" s="319"/>
      <c r="D50" s="319"/>
      <c r="E50" s="320"/>
      <c r="F50" s="319"/>
      <c r="G50" s="319"/>
      <c r="H50" s="319"/>
      <c r="I50" s="319"/>
      <c r="J50" s="321" t="str">
        <f t="shared" si="0"/>
        <v/>
      </c>
      <c r="K50" s="321"/>
      <c r="L50" s="321" t="e">
        <f t="shared" si="1"/>
        <v>#DIV/0!</v>
      </c>
      <c r="M50" s="319"/>
      <c r="N50" s="321" t="str">
        <f t="shared" si="2"/>
        <v/>
      </c>
      <c r="O50" s="321"/>
      <c r="P50" s="321"/>
      <c r="Q50" s="319"/>
      <c r="R50" s="321" t="str">
        <f t="shared" si="3"/>
        <v/>
      </c>
      <c r="S50" s="321"/>
      <c r="T50" s="321"/>
      <c r="U50" s="319"/>
      <c r="V50" s="321" t="str">
        <f t="shared" si="4"/>
        <v/>
      </c>
      <c r="W50" s="321"/>
      <c r="X50" s="321"/>
      <c r="Y50" s="319"/>
      <c r="Z50" s="321" t="str">
        <f t="shared" si="5"/>
        <v/>
      </c>
      <c r="AA50" s="321"/>
      <c r="AB50" s="321"/>
      <c r="AC50" s="319"/>
      <c r="AD50" s="321" t="str">
        <f t="shared" si="6"/>
        <v/>
      </c>
      <c r="AE50" s="321"/>
      <c r="AF50" s="321"/>
      <c r="AG50" s="319"/>
      <c r="AH50" s="319"/>
      <c r="AI50" s="322" t="str">
        <f t="shared" si="7"/>
        <v/>
      </c>
      <c r="AJ50" s="322"/>
      <c r="AK50" s="319"/>
      <c r="AL50" s="319"/>
      <c r="AM50" s="321" t="str">
        <f t="shared" si="8"/>
        <v/>
      </c>
      <c r="AN50" s="319"/>
      <c r="AO50" s="322" t="str">
        <f t="shared" si="9"/>
        <v/>
      </c>
      <c r="AP50" s="322"/>
      <c r="AQ50" s="321" t="str">
        <f t="shared" si="10"/>
        <v/>
      </c>
      <c r="AR50" s="321"/>
      <c r="AS50" s="319"/>
      <c r="AT50" s="319"/>
      <c r="AU50" s="319"/>
    </row>
    <row r="51" spans="2:47" x14ac:dyDescent="0.2">
      <c r="B51" s="319"/>
      <c r="C51" s="319"/>
      <c r="D51" s="319"/>
      <c r="E51" s="320"/>
      <c r="F51" s="319"/>
      <c r="G51" s="319"/>
      <c r="H51" s="319"/>
      <c r="I51" s="319"/>
      <c r="J51" s="321" t="str">
        <f t="shared" si="0"/>
        <v/>
      </c>
      <c r="K51" s="321"/>
      <c r="L51" s="321" t="e">
        <f t="shared" si="1"/>
        <v>#DIV/0!</v>
      </c>
      <c r="M51" s="319"/>
      <c r="N51" s="321" t="str">
        <f t="shared" si="2"/>
        <v/>
      </c>
      <c r="O51" s="321"/>
      <c r="P51" s="321"/>
      <c r="Q51" s="319"/>
      <c r="R51" s="321" t="str">
        <f t="shared" si="3"/>
        <v/>
      </c>
      <c r="S51" s="321"/>
      <c r="T51" s="321"/>
      <c r="U51" s="319"/>
      <c r="V51" s="321" t="str">
        <f t="shared" si="4"/>
        <v/>
      </c>
      <c r="W51" s="321"/>
      <c r="X51" s="321"/>
      <c r="Y51" s="319"/>
      <c r="Z51" s="321" t="str">
        <f t="shared" si="5"/>
        <v/>
      </c>
      <c r="AA51" s="321"/>
      <c r="AB51" s="321"/>
      <c r="AC51" s="319"/>
      <c r="AD51" s="321" t="str">
        <f t="shared" si="6"/>
        <v/>
      </c>
      <c r="AE51" s="321"/>
      <c r="AF51" s="321"/>
      <c r="AG51" s="319"/>
      <c r="AH51" s="319"/>
      <c r="AI51" s="322" t="str">
        <f t="shared" si="7"/>
        <v/>
      </c>
      <c r="AJ51" s="322"/>
      <c r="AK51" s="319"/>
      <c r="AL51" s="319"/>
      <c r="AM51" s="321" t="str">
        <f t="shared" si="8"/>
        <v/>
      </c>
      <c r="AN51" s="319"/>
      <c r="AO51" s="322" t="str">
        <f t="shared" si="9"/>
        <v/>
      </c>
      <c r="AP51" s="322"/>
      <c r="AQ51" s="321" t="str">
        <f t="shared" si="10"/>
        <v/>
      </c>
      <c r="AR51" s="321"/>
      <c r="AS51" s="319"/>
      <c r="AT51" s="319"/>
      <c r="AU51" s="319"/>
    </row>
    <row r="52" spans="2:47" x14ac:dyDescent="0.2">
      <c r="B52" s="319"/>
      <c r="C52" s="319"/>
      <c r="D52" s="319"/>
      <c r="E52" s="320"/>
      <c r="F52" s="319"/>
      <c r="G52" s="319"/>
      <c r="H52" s="319"/>
      <c r="I52" s="319"/>
      <c r="J52" s="321" t="str">
        <f t="shared" si="0"/>
        <v/>
      </c>
      <c r="K52" s="321"/>
      <c r="L52" s="321" t="e">
        <f t="shared" si="1"/>
        <v>#DIV/0!</v>
      </c>
      <c r="M52" s="319"/>
      <c r="N52" s="321" t="str">
        <f t="shared" si="2"/>
        <v/>
      </c>
      <c r="O52" s="321"/>
      <c r="P52" s="321"/>
      <c r="Q52" s="319"/>
      <c r="R52" s="321" t="str">
        <f t="shared" si="3"/>
        <v/>
      </c>
      <c r="S52" s="321"/>
      <c r="T52" s="321"/>
      <c r="U52" s="319"/>
      <c r="V52" s="321" t="str">
        <f t="shared" si="4"/>
        <v/>
      </c>
      <c r="W52" s="321"/>
      <c r="X52" s="321"/>
      <c r="Y52" s="319"/>
      <c r="Z52" s="321" t="str">
        <f t="shared" si="5"/>
        <v/>
      </c>
      <c r="AA52" s="321"/>
      <c r="AB52" s="321"/>
      <c r="AC52" s="319"/>
      <c r="AD52" s="321" t="str">
        <f t="shared" si="6"/>
        <v/>
      </c>
      <c r="AE52" s="321"/>
      <c r="AF52" s="321"/>
      <c r="AG52" s="319"/>
      <c r="AH52" s="319"/>
      <c r="AI52" s="322" t="str">
        <f t="shared" si="7"/>
        <v/>
      </c>
      <c r="AJ52" s="322"/>
      <c r="AK52" s="319"/>
      <c r="AL52" s="319"/>
      <c r="AM52" s="321" t="str">
        <f t="shared" si="8"/>
        <v/>
      </c>
      <c r="AN52" s="319"/>
      <c r="AO52" s="322" t="str">
        <f t="shared" si="9"/>
        <v/>
      </c>
      <c r="AP52" s="322"/>
      <c r="AQ52" s="321" t="str">
        <f t="shared" si="10"/>
        <v/>
      </c>
      <c r="AR52" s="321"/>
      <c r="AS52" s="319"/>
      <c r="AT52" s="319"/>
      <c r="AU52" s="319"/>
    </row>
    <row r="53" spans="2:47" x14ac:dyDescent="0.2">
      <c r="B53" s="319"/>
      <c r="C53" s="319"/>
      <c r="D53" s="319"/>
      <c r="E53" s="320"/>
      <c r="F53" s="319"/>
      <c r="G53" s="319"/>
      <c r="H53" s="319"/>
      <c r="I53" s="319"/>
      <c r="J53" s="321" t="str">
        <f t="shared" si="0"/>
        <v/>
      </c>
      <c r="K53" s="321"/>
      <c r="L53" s="321" t="e">
        <f t="shared" si="1"/>
        <v>#DIV/0!</v>
      </c>
      <c r="M53" s="319"/>
      <c r="N53" s="321" t="str">
        <f t="shared" si="2"/>
        <v/>
      </c>
      <c r="O53" s="321"/>
      <c r="P53" s="321"/>
      <c r="Q53" s="319"/>
      <c r="R53" s="321" t="str">
        <f t="shared" si="3"/>
        <v/>
      </c>
      <c r="S53" s="321"/>
      <c r="T53" s="321"/>
      <c r="U53" s="319"/>
      <c r="V53" s="321" t="str">
        <f t="shared" si="4"/>
        <v/>
      </c>
      <c r="W53" s="321"/>
      <c r="X53" s="321"/>
      <c r="Y53" s="319"/>
      <c r="Z53" s="321" t="str">
        <f t="shared" si="5"/>
        <v/>
      </c>
      <c r="AA53" s="321"/>
      <c r="AB53" s="321"/>
      <c r="AC53" s="319"/>
      <c r="AD53" s="321" t="str">
        <f t="shared" si="6"/>
        <v/>
      </c>
      <c r="AE53" s="321"/>
      <c r="AF53" s="321"/>
      <c r="AG53" s="319"/>
      <c r="AH53" s="319"/>
      <c r="AI53" s="322" t="str">
        <f t="shared" si="7"/>
        <v/>
      </c>
      <c r="AJ53" s="322"/>
      <c r="AK53" s="319"/>
      <c r="AL53" s="319"/>
      <c r="AM53" s="321" t="str">
        <f t="shared" si="8"/>
        <v/>
      </c>
      <c r="AN53" s="319"/>
      <c r="AO53" s="322" t="str">
        <f t="shared" si="9"/>
        <v/>
      </c>
      <c r="AP53" s="322"/>
      <c r="AQ53" s="321" t="str">
        <f t="shared" si="10"/>
        <v/>
      </c>
      <c r="AR53" s="321"/>
      <c r="AS53" s="319"/>
      <c r="AT53" s="319"/>
      <c r="AU53" s="319"/>
    </row>
    <row r="54" spans="2:47" x14ac:dyDescent="0.2">
      <c r="B54" s="319"/>
      <c r="C54" s="319"/>
      <c r="D54" s="319"/>
      <c r="E54" s="320"/>
      <c r="F54" s="319"/>
      <c r="G54" s="319"/>
      <c r="H54" s="319"/>
      <c r="I54" s="319"/>
      <c r="J54" s="321" t="str">
        <f t="shared" si="0"/>
        <v/>
      </c>
      <c r="K54" s="321"/>
      <c r="L54" s="321" t="e">
        <f t="shared" si="1"/>
        <v>#DIV/0!</v>
      </c>
      <c r="M54" s="319"/>
      <c r="N54" s="321" t="str">
        <f t="shared" si="2"/>
        <v/>
      </c>
      <c r="O54" s="321"/>
      <c r="P54" s="321"/>
      <c r="Q54" s="319"/>
      <c r="R54" s="321" t="str">
        <f t="shared" si="3"/>
        <v/>
      </c>
      <c r="S54" s="321"/>
      <c r="T54" s="321"/>
      <c r="U54" s="319"/>
      <c r="V54" s="321" t="str">
        <f t="shared" si="4"/>
        <v/>
      </c>
      <c r="W54" s="321"/>
      <c r="X54" s="321"/>
      <c r="Y54" s="319"/>
      <c r="Z54" s="321" t="str">
        <f t="shared" si="5"/>
        <v/>
      </c>
      <c r="AA54" s="321"/>
      <c r="AB54" s="321"/>
      <c r="AC54" s="319"/>
      <c r="AD54" s="321" t="str">
        <f t="shared" si="6"/>
        <v/>
      </c>
      <c r="AE54" s="321"/>
      <c r="AF54" s="321"/>
      <c r="AG54" s="319"/>
      <c r="AH54" s="319"/>
      <c r="AI54" s="322" t="str">
        <f t="shared" si="7"/>
        <v/>
      </c>
      <c r="AJ54" s="322"/>
      <c r="AK54" s="319"/>
      <c r="AL54" s="319"/>
      <c r="AM54" s="321" t="str">
        <f t="shared" si="8"/>
        <v/>
      </c>
      <c r="AN54" s="319"/>
      <c r="AO54" s="322" t="str">
        <f t="shared" si="9"/>
        <v/>
      </c>
      <c r="AP54" s="322"/>
      <c r="AQ54" s="321" t="str">
        <f t="shared" si="10"/>
        <v/>
      </c>
      <c r="AR54" s="321"/>
      <c r="AS54" s="319"/>
      <c r="AT54" s="319"/>
      <c r="AU54" s="319"/>
    </row>
    <row r="55" spans="2:47" x14ac:dyDescent="0.2">
      <c r="B55" s="319"/>
      <c r="C55" s="319"/>
      <c r="D55" s="319"/>
      <c r="E55" s="320"/>
      <c r="F55" s="319"/>
      <c r="G55" s="319"/>
      <c r="H55" s="319"/>
      <c r="I55" s="319"/>
      <c r="J55" s="321" t="str">
        <f t="shared" si="0"/>
        <v/>
      </c>
      <c r="K55" s="321"/>
      <c r="L55" s="321" t="e">
        <f t="shared" si="1"/>
        <v>#DIV/0!</v>
      </c>
      <c r="M55" s="319"/>
      <c r="N55" s="321" t="str">
        <f t="shared" si="2"/>
        <v/>
      </c>
      <c r="O55" s="321"/>
      <c r="P55" s="321"/>
      <c r="Q55" s="319"/>
      <c r="R55" s="321" t="str">
        <f t="shared" si="3"/>
        <v/>
      </c>
      <c r="S55" s="321"/>
      <c r="T55" s="321"/>
      <c r="U55" s="319"/>
      <c r="V55" s="321" t="str">
        <f t="shared" si="4"/>
        <v/>
      </c>
      <c r="W55" s="321"/>
      <c r="X55" s="321"/>
      <c r="Y55" s="319"/>
      <c r="Z55" s="321" t="str">
        <f t="shared" si="5"/>
        <v/>
      </c>
      <c r="AA55" s="321"/>
      <c r="AB55" s="321"/>
      <c r="AC55" s="319"/>
      <c r="AD55" s="321" t="str">
        <f t="shared" si="6"/>
        <v/>
      </c>
      <c r="AE55" s="321"/>
      <c r="AF55" s="321"/>
      <c r="AG55" s="319"/>
      <c r="AH55" s="319"/>
      <c r="AI55" s="322" t="str">
        <f t="shared" si="7"/>
        <v/>
      </c>
      <c r="AJ55" s="322"/>
      <c r="AK55" s="319"/>
      <c r="AL55" s="319"/>
      <c r="AM55" s="321" t="str">
        <f t="shared" si="8"/>
        <v/>
      </c>
      <c r="AN55" s="319"/>
      <c r="AO55" s="322" t="str">
        <f t="shared" si="9"/>
        <v/>
      </c>
      <c r="AP55" s="322"/>
      <c r="AQ55" s="321" t="str">
        <f t="shared" si="10"/>
        <v/>
      </c>
      <c r="AR55" s="321"/>
      <c r="AS55" s="319"/>
      <c r="AT55" s="319"/>
      <c r="AU55" s="319"/>
    </row>
    <row r="56" spans="2:47" x14ac:dyDescent="0.2">
      <c r="B56" s="319"/>
      <c r="C56" s="319"/>
      <c r="D56" s="319"/>
      <c r="E56" s="320"/>
      <c r="F56" s="319"/>
      <c r="G56" s="319"/>
      <c r="H56" s="319"/>
      <c r="I56" s="319"/>
      <c r="J56" s="321" t="str">
        <f t="shared" si="0"/>
        <v/>
      </c>
      <c r="K56" s="321"/>
      <c r="L56" s="321" t="e">
        <f t="shared" si="1"/>
        <v>#DIV/0!</v>
      </c>
      <c r="M56" s="319"/>
      <c r="N56" s="321" t="str">
        <f t="shared" si="2"/>
        <v/>
      </c>
      <c r="O56" s="321"/>
      <c r="P56" s="321"/>
      <c r="Q56" s="319"/>
      <c r="R56" s="321" t="str">
        <f t="shared" si="3"/>
        <v/>
      </c>
      <c r="S56" s="321"/>
      <c r="T56" s="321"/>
      <c r="U56" s="319"/>
      <c r="V56" s="321" t="str">
        <f t="shared" si="4"/>
        <v/>
      </c>
      <c r="W56" s="321"/>
      <c r="X56" s="321"/>
      <c r="Y56" s="319"/>
      <c r="Z56" s="321" t="str">
        <f t="shared" si="5"/>
        <v/>
      </c>
      <c r="AA56" s="321"/>
      <c r="AB56" s="321"/>
      <c r="AC56" s="319"/>
      <c r="AD56" s="321" t="str">
        <f t="shared" si="6"/>
        <v/>
      </c>
      <c r="AE56" s="321"/>
      <c r="AF56" s="321"/>
      <c r="AG56" s="319"/>
      <c r="AH56" s="319"/>
      <c r="AI56" s="322" t="str">
        <f t="shared" si="7"/>
        <v/>
      </c>
      <c r="AJ56" s="322"/>
      <c r="AK56" s="319"/>
      <c r="AL56" s="319"/>
      <c r="AM56" s="321" t="str">
        <f t="shared" si="8"/>
        <v/>
      </c>
      <c r="AN56" s="319"/>
      <c r="AO56" s="322" t="str">
        <f t="shared" si="9"/>
        <v/>
      </c>
      <c r="AP56" s="322"/>
      <c r="AQ56" s="321" t="str">
        <f t="shared" si="10"/>
        <v/>
      </c>
      <c r="AR56" s="321"/>
      <c r="AS56" s="319"/>
      <c r="AT56" s="319"/>
      <c r="AU56" s="319"/>
    </row>
    <row r="57" spans="2:47" x14ac:dyDescent="0.2">
      <c r="B57" s="319"/>
      <c r="C57" s="319"/>
      <c r="D57" s="319"/>
      <c r="E57" s="320"/>
      <c r="F57" s="319"/>
      <c r="G57" s="319"/>
      <c r="H57" s="319"/>
      <c r="I57" s="319"/>
      <c r="J57" s="321" t="str">
        <f t="shared" si="0"/>
        <v/>
      </c>
      <c r="K57" s="321"/>
      <c r="L57" s="321" t="e">
        <f t="shared" si="1"/>
        <v>#DIV/0!</v>
      </c>
      <c r="M57" s="319"/>
      <c r="N57" s="321" t="str">
        <f t="shared" si="2"/>
        <v/>
      </c>
      <c r="O57" s="321"/>
      <c r="P57" s="321"/>
      <c r="Q57" s="319"/>
      <c r="R57" s="321" t="str">
        <f t="shared" si="3"/>
        <v/>
      </c>
      <c r="S57" s="321"/>
      <c r="T57" s="321"/>
      <c r="U57" s="319"/>
      <c r="V57" s="321" t="str">
        <f t="shared" si="4"/>
        <v/>
      </c>
      <c r="W57" s="321"/>
      <c r="X57" s="321"/>
      <c r="Y57" s="319"/>
      <c r="Z57" s="321" t="str">
        <f t="shared" si="5"/>
        <v/>
      </c>
      <c r="AA57" s="321"/>
      <c r="AB57" s="321"/>
      <c r="AC57" s="319"/>
      <c r="AD57" s="321" t="str">
        <f t="shared" si="6"/>
        <v/>
      </c>
      <c r="AE57" s="321"/>
      <c r="AF57" s="321"/>
      <c r="AG57" s="319"/>
      <c r="AH57" s="319"/>
      <c r="AI57" s="322" t="str">
        <f t="shared" si="7"/>
        <v/>
      </c>
      <c r="AJ57" s="322"/>
      <c r="AK57" s="319"/>
      <c r="AL57" s="319"/>
      <c r="AM57" s="321" t="str">
        <f t="shared" si="8"/>
        <v/>
      </c>
      <c r="AN57" s="319"/>
      <c r="AO57" s="322" t="str">
        <f t="shared" si="9"/>
        <v/>
      </c>
      <c r="AP57" s="322"/>
      <c r="AQ57" s="321" t="str">
        <f t="shared" si="10"/>
        <v/>
      </c>
      <c r="AR57" s="321"/>
      <c r="AS57" s="319"/>
      <c r="AT57" s="319"/>
      <c r="AU57" s="319"/>
    </row>
    <row r="58" spans="2:47" x14ac:dyDescent="0.2">
      <c r="B58" s="319"/>
      <c r="C58" s="319"/>
      <c r="D58" s="319"/>
      <c r="E58" s="320"/>
      <c r="F58" s="319"/>
      <c r="G58" s="319"/>
      <c r="H58" s="319"/>
      <c r="I58" s="319"/>
      <c r="J58" s="321" t="str">
        <f t="shared" si="0"/>
        <v/>
      </c>
      <c r="K58" s="321"/>
      <c r="L58" s="321" t="e">
        <f t="shared" si="1"/>
        <v>#DIV/0!</v>
      </c>
      <c r="M58" s="319"/>
      <c r="N58" s="321" t="str">
        <f t="shared" si="2"/>
        <v/>
      </c>
      <c r="O58" s="321"/>
      <c r="P58" s="321"/>
      <c r="Q58" s="319"/>
      <c r="R58" s="321" t="str">
        <f t="shared" si="3"/>
        <v/>
      </c>
      <c r="S58" s="321"/>
      <c r="T58" s="321"/>
      <c r="U58" s="319"/>
      <c r="V58" s="321" t="str">
        <f t="shared" si="4"/>
        <v/>
      </c>
      <c r="W58" s="321"/>
      <c r="X58" s="321"/>
      <c r="Y58" s="319"/>
      <c r="Z58" s="321" t="str">
        <f t="shared" si="5"/>
        <v/>
      </c>
      <c r="AA58" s="321"/>
      <c r="AB58" s="321"/>
      <c r="AC58" s="319"/>
      <c r="AD58" s="321" t="str">
        <f t="shared" si="6"/>
        <v/>
      </c>
      <c r="AE58" s="321"/>
      <c r="AF58" s="321"/>
      <c r="AG58" s="319"/>
      <c r="AH58" s="319"/>
      <c r="AI58" s="322" t="str">
        <f t="shared" si="7"/>
        <v/>
      </c>
      <c r="AJ58" s="322"/>
      <c r="AK58" s="319"/>
      <c r="AL58" s="319"/>
      <c r="AM58" s="321" t="str">
        <f t="shared" si="8"/>
        <v/>
      </c>
      <c r="AN58" s="319"/>
      <c r="AO58" s="322" t="str">
        <f t="shared" si="9"/>
        <v/>
      </c>
      <c r="AP58" s="322"/>
      <c r="AQ58" s="321" t="str">
        <f t="shared" si="10"/>
        <v/>
      </c>
      <c r="AR58" s="321"/>
      <c r="AS58" s="319"/>
      <c r="AT58" s="319"/>
      <c r="AU58" s="319"/>
    </row>
    <row r="59" spans="2:47" x14ac:dyDescent="0.2">
      <c r="B59" s="319"/>
      <c r="C59" s="319"/>
      <c r="D59" s="319"/>
      <c r="E59" s="320"/>
      <c r="F59" s="319"/>
      <c r="G59" s="319"/>
      <c r="H59" s="319"/>
      <c r="I59" s="319"/>
      <c r="J59" s="321" t="str">
        <f t="shared" si="0"/>
        <v/>
      </c>
      <c r="K59" s="321"/>
      <c r="L59" s="321" t="e">
        <f t="shared" si="1"/>
        <v>#DIV/0!</v>
      </c>
      <c r="M59" s="319"/>
      <c r="N59" s="321" t="str">
        <f t="shared" si="2"/>
        <v/>
      </c>
      <c r="O59" s="321"/>
      <c r="P59" s="321"/>
      <c r="Q59" s="319"/>
      <c r="R59" s="321" t="str">
        <f t="shared" si="3"/>
        <v/>
      </c>
      <c r="S59" s="321"/>
      <c r="T59" s="321"/>
      <c r="U59" s="319"/>
      <c r="V59" s="321" t="str">
        <f t="shared" si="4"/>
        <v/>
      </c>
      <c r="W59" s="321"/>
      <c r="X59" s="321"/>
      <c r="Y59" s="319"/>
      <c r="Z59" s="321" t="str">
        <f t="shared" si="5"/>
        <v/>
      </c>
      <c r="AA59" s="321"/>
      <c r="AB59" s="321"/>
      <c r="AC59" s="319"/>
      <c r="AD59" s="321" t="str">
        <f t="shared" si="6"/>
        <v/>
      </c>
      <c r="AE59" s="321"/>
      <c r="AF59" s="321"/>
      <c r="AG59" s="319"/>
      <c r="AH59" s="319"/>
      <c r="AI59" s="322" t="str">
        <f t="shared" si="7"/>
        <v/>
      </c>
      <c r="AJ59" s="322"/>
      <c r="AK59" s="319"/>
      <c r="AL59" s="319"/>
      <c r="AM59" s="321" t="str">
        <f t="shared" si="8"/>
        <v/>
      </c>
      <c r="AN59" s="319"/>
      <c r="AO59" s="322" t="str">
        <f t="shared" si="9"/>
        <v/>
      </c>
      <c r="AP59" s="322"/>
      <c r="AQ59" s="321" t="str">
        <f t="shared" si="10"/>
        <v/>
      </c>
      <c r="AR59" s="321"/>
      <c r="AS59" s="319"/>
      <c r="AT59" s="319"/>
      <c r="AU59" s="319"/>
    </row>
    <row r="60" spans="2:47" x14ac:dyDescent="0.2">
      <c r="B60" s="319"/>
      <c r="C60" s="319"/>
      <c r="D60" s="319"/>
      <c r="E60" s="320"/>
      <c r="F60" s="319"/>
      <c r="G60" s="319"/>
      <c r="H60" s="319"/>
      <c r="I60" s="319"/>
      <c r="J60" s="321" t="str">
        <f t="shared" si="0"/>
        <v/>
      </c>
      <c r="K60" s="321"/>
      <c r="L60" s="321" t="e">
        <f t="shared" si="1"/>
        <v>#DIV/0!</v>
      </c>
      <c r="M60" s="319"/>
      <c r="N60" s="321" t="str">
        <f t="shared" si="2"/>
        <v/>
      </c>
      <c r="O60" s="321"/>
      <c r="P60" s="321"/>
      <c r="Q60" s="319"/>
      <c r="R60" s="321" t="str">
        <f t="shared" si="3"/>
        <v/>
      </c>
      <c r="S60" s="321"/>
      <c r="T60" s="321"/>
      <c r="U60" s="319"/>
      <c r="V60" s="321" t="str">
        <f t="shared" si="4"/>
        <v/>
      </c>
      <c r="W60" s="321"/>
      <c r="X60" s="321"/>
      <c r="Y60" s="319"/>
      <c r="Z60" s="321" t="str">
        <f t="shared" si="5"/>
        <v/>
      </c>
      <c r="AA60" s="321"/>
      <c r="AB60" s="321"/>
      <c r="AC60" s="319"/>
      <c r="AD60" s="321" t="str">
        <f t="shared" si="6"/>
        <v/>
      </c>
      <c r="AE60" s="321"/>
      <c r="AF60" s="321"/>
      <c r="AG60" s="319"/>
      <c r="AH60" s="319"/>
      <c r="AI60" s="322" t="str">
        <f t="shared" si="7"/>
        <v/>
      </c>
      <c r="AJ60" s="322"/>
      <c r="AK60" s="319"/>
      <c r="AL60" s="319"/>
      <c r="AM60" s="321" t="str">
        <f t="shared" si="8"/>
        <v/>
      </c>
      <c r="AN60" s="319"/>
      <c r="AO60" s="322" t="str">
        <f t="shared" si="9"/>
        <v/>
      </c>
      <c r="AP60" s="322"/>
      <c r="AQ60" s="321" t="str">
        <f t="shared" si="10"/>
        <v/>
      </c>
      <c r="AR60" s="321"/>
      <c r="AS60" s="319"/>
      <c r="AT60" s="319"/>
      <c r="AU60" s="319"/>
    </row>
    <row r="61" spans="2:47" x14ac:dyDescent="0.2">
      <c r="B61" s="319"/>
      <c r="C61" s="319"/>
      <c r="D61" s="319"/>
      <c r="E61" s="320"/>
      <c r="F61" s="319"/>
      <c r="G61" s="319"/>
      <c r="H61" s="319"/>
      <c r="I61" s="319"/>
      <c r="J61" s="321" t="str">
        <f t="shared" si="0"/>
        <v/>
      </c>
      <c r="K61" s="321"/>
      <c r="L61" s="321" t="e">
        <f t="shared" si="1"/>
        <v>#DIV/0!</v>
      </c>
      <c r="M61" s="319"/>
      <c r="N61" s="321" t="str">
        <f t="shared" si="2"/>
        <v/>
      </c>
      <c r="O61" s="321"/>
      <c r="P61" s="321"/>
      <c r="Q61" s="319"/>
      <c r="R61" s="321" t="str">
        <f t="shared" si="3"/>
        <v/>
      </c>
      <c r="S61" s="321"/>
      <c r="T61" s="321"/>
      <c r="U61" s="319"/>
      <c r="V61" s="321" t="str">
        <f t="shared" si="4"/>
        <v/>
      </c>
      <c r="W61" s="321"/>
      <c r="X61" s="321"/>
      <c r="Y61" s="319"/>
      <c r="Z61" s="321" t="str">
        <f t="shared" si="5"/>
        <v/>
      </c>
      <c r="AA61" s="321"/>
      <c r="AB61" s="321"/>
      <c r="AC61" s="319"/>
      <c r="AD61" s="321" t="str">
        <f t="shared" si="6"/>
        <v/>
      </c>
      <c r="AE61" s="321"/>
      <c r="AF61" s="321"/>
      <c r="AG61" s="319"/>
      <c r="AH61" s="319"/>
      <c r="AI61" s="322" t="str">
        <f t="shared" si="7"/>
        <v/>
      </c>
      <c r="AJ61" s="322"/>
      <c r="AK61" s="319"/>
      <c r="AL61" s="319"/>
      <c r="AM61" s="321" t="str">
        <f t="shared" si="8"/>
        <v/>
      </c>
      <c r="AN61" s="319"/>
      <c r="AO61" s="322" t="str">
        <f t="shared" si="9"/>
        <v/>
      </c>
      <c r="AP61" s="322"/>
      <c r="AQ61" s="321" t="str">
        <f t="shared" si="10"/>
        <v/>
      </c>
      <c r="AR61" s="321"/>
      <c r="AS61" s="319"/>
      <c r="AT61" s="319"/>
      <c r="AU61" s="319"/>
    </row>
    <row r="62" spans="2:47" x14ac:dyDescent="0.2">
      <c r="B62" s="319"/>
      <c r="C62" s="319"/>
      <c r="D62" s="319"/>
      <c r="E62" s="320"/>
      <c r="F62" s="319"/>
      <c r="G62" s="319"/>
      <c r="H62" s="319"/>
      <c r="I62" s="319"/>
      <c r="J62" s="321" t="str">
        <f t="shared" si="0"/>
        <v/>
      </c>
      <c r="K62" s="321"/>
      <c r="L62" s="321" t="e">
        <f t="shared" si="1"/>
        <v>#DIV/0!</v>
      </c>
      <c r="M62" s="319"/>
      <c r="N62" s="321" t="str">
        <f t="shared" si="2"/>
        <v/>
      </c>
      <c r="O62" s="321"/>
      <c r="P62" s="321"/>
      <c r="Q62" s="319"/>
      <c r="R62" s="321" t="str">
        <f t="shared" si="3"/>
        <v/>
      </c>
      <c r="S62" s="321"/>
      <c r="T62" s="321"/>
      <c r="U62" s="319"/>
      <c r="V62" s="321" t="str">
        <f t="shared" si="4"/>
        <v/>
      </c>
      <c r="W62" s="321"/>
      <c r="X62" s="321"/>
      <c r="Y62" s="319"/>
      <c r="Z62" s="321" t="str">
        <f t="shared" si="5"/>
        <v/>
      </c>
      <c r="AA62" s="321"/>
      <c r="AB62" s="321"/>
      <c r="AC62" s="319"/>
      <c r="AD62" s="321" t="str">
        <f t="shared" si="6"/>
        <v/>
      </c>
      <c r="AE62" s="321"/>
      <c r="AF62" s="321"/>
      <c r="AG62" s="319"/>
      <c r="AH62" s="319"/>
      <c r="AI62" s="322" t="str">
        <f t="shared" si="7"/>
        <v/>
      </c>
      <c r="AJ62" s="322"/>
      <c r="AK62" s="319"/>
      <c r="AL62" s="319"/>
      <c r="AM62" s="321" t="str">
        <f t="shared" si="8"/>
        <v/>
      </c>
      <c r="AN62" s="319"/>
      <c r="AO62" s="322" t="str">
        <f t="shared" si="9"/>
        <v/>
      </c>
      <c r="AP62" s="322"/>
      <c r="AQ62" s="321" t="str">
        <f t="shared" si="10"/>
        <v/>
      </c>
      <c r="AR62" s="321"/>
      <c r="AS62" s="319"/>
      <c r="AT62" s="319"/>
      <c r="AU62" s="319"/>
    </row>
    <row r="63" spans="2:47" x14ac:dyDescent="0.2">
      <c r="B63" s="319"/>
      <c r="C63" s="319"/>
      <c r="D63" s="319"/>
      <c r="E63" s="320"/>
      <c r="F63" s="319"/>
      <c r="G63" s="319"/>
      <c r="H63" s="319"/>
      <c r="I63" s="319"/>
      <c r="J63" s="321" t="str">
        <f t="shared" si="0"/>
        <v/>
      </c>
      <c r="K63" s="321"/>
      <c r="L63" s="321" t="e">
        <f t="shared" si="1"/>
        <v>#DIV/0!</v>
      </c>
      <c r="M63" s="319"/>
      <c r="N63" s="321" t="str">
        <f t="shared" si="2"/>
        <v/>
      </c>
      <c r="O63" s="321"/>
      <c r="P63" s="321"/>
      <c r="Q63" s="319"/>
      <c r="R63" s="321" t="str">
        <f t="shared" si="3"/>
        <v/>
      </c>
      <c r="S63" s="321"/>
      <c r="T63" s="321"/>
      <c r="U63" s="319"/>
      <c r="V63" s="321" t="str">
        <f t="shared" si="4"/>
        <v/>
      </c>
      <c r="W63" s="321"/>
      <c r="X63" s="321"/>
      <c r="Y63" s="319"/>
      <c r="Z63" s="321" t="str">
        <f t="shared" si="5"/>
        <v/>
      </c>
      <c r="AA63" s="321"/>
      <c r="AB63" s="321"/>
      <c r="AC63" s="319"/>
      <c r="AD63" s="321" t="str">
        <f t="shared" si="6"/>
        <v/>
      </c>
      <c r="AE63" s="321"/>
      <c r="AF63" s="321"/>
      <c r="AG63" s="319"/>
      <c r="AH63" s="319"/>
      <c r="AI63" s="322" t="str">
        <f t="shared" si="7"/>
        <v/>
      </c>
      <c r="AJ63" s="322"/>
      <c r="AK63" s="319"/>
      <c r="AL63" s="319"/>
      <c r="AM63" s="321" t="str">
        <f t="shared" si="8"/>
        <v/>
      </c>
      <c r="AN63" s="319"/>
      <c r="AO63" s="322" t="str">
        <f t="shared" si="9"/>
        <v/>
      </c>
      <c r="AP63" s="322"/>
      <c r="AQ63" s="321" t="str">
        <f t="shared" si="10"/>
        <v/>
      </c>
      <c r="AR63" s="321"/>
      <c r="AS63" s="319"/>
      <c r="AT63" s="319"/>
      <c r="AU63" s="319"/>
    </row>
    <row r="64" spans="2:47" x14ac:dyDescent="0.2">
      <c r="B64" s="319"/>
      <c r="C64" s="319"/>
      <c r="D64" s="319"/>
      <c r="E64" s="320"/>
      <c r="F64" s="319"/>
      <c r="G64" s="319"/>
      <c r="H64" s="319"/>
      <c r="I64" s="319"/>
      <c r="J64" s="321" t="str">
        <f t="shared" si="0"/>
        <v/>
      </c>
      <c r="K64" s="321"/>
      <c r="L64" s="321" t="e">
        <f t="shared" si="1"/>
        <v>#DIV/0!</v>
      </c>
      <c r="M64" s="319"/>
      <c r="N64" s="321" t="str">
        <f t="shared" si="2"/>
        <v/>
      </c>
      <c r="O64" s="321"/>
      <c r="P64" s="321"/>
      <c r="Q64" s="319"/>
      <c r="R64" s="321" t="str">
        <f t="shared" si="3"/>
        <v/>
      </c>
      <c r="S64" s="321"/>
      <c r="T64" s="321"/>
      <c r="U64" s="319"/>
      <c r="V64" s="321" t="str">
        <f t="shared" si="4"/>
        <v/>
      </c>
      <c r="W64" s="321"/>
      <c r="X64" s="321"/>
      <c r="Y64" s="319"/>
      <c r="Z64" s="321" t="str">
        <f t="shared" si="5"/>
        <v/>
      </c>
      <c r="AA64" s="321"/>
      <c r="AB64" s="321"/>
      <c r="AC64" s="319"/>
      <c r="AD64" s="321" t="str">
        <f t="shared" si="6"/>
        <v/>
      </c>
      <c r="AE64" s="321"/>
      <c r="AF64" s="321"/>
      <c r="AG64" s="319"/>
      <c r="AH64" s="319"/>
      <c r="AI64" s="322" t="str">
        <f t="shared" si="7"/>
        <v/>
      </c>
      <c r="AJ64" s="322"/>
      <c r="AK64" s="319"/>
      <c r="AL64" s="319"/>
      <c r="AM64" s="321" t="str">
        <f t="shared" si="8"/>
        <v/>
      </c>
      <c r="AN64" s="319"/>
      <c r="AO64" s="322" t="str">
        <f t="shared" si="9"/>
        <v/>
      </c>
      <c r="AP64" s="322"/>
      <c r="AQ64" s="321" t="str">
        <f t="shared" si="10"/>
        <v/>
      </c>
      <c r="AR64" s="321"/>
      <c r="AS64" s="319"/>
      <c r="AT64" s="319"/>
      <c r="AU64" s="319"/>
    </row>
    <row r="65" spans="2:47" x14ac:dyDescent="0.2">
      <c r="B65" s="319"/>
      <c r="C65" s="319"/>
      <c r="D65" s="319"/>
      <c r="E65" s="320"/>
      <c r="F65" s="319"/>
      <c r="G65" s="319"/>
      <c r="H65" s="319"/>
      <c r="I65" s="319"/>
      <c r="J65" s="321" t="str">
        <f t="shared" si="0"/>
        <v/>
      </c>
      <c r="K65" s="321"/>
      <c r="L65" s="321" t="e">
        <f t="shared" si="1"/>
        <v>#DIV/0!</v>
      </c>
      <c r="M65" s="319"/>
      <c r="N65" s="321" t="str">
        <f t="shared" si="2"/>
        <v/>
      </c>
      <c r="O65" s="321"/>
      <c r="P65" s="321"/>
      <c r="Q65" s="319"/>
      <c r="R65" s="321" t="str">
        <f t="shared" si="3"/>
        <v/>
      </c>
      <c r="S65" s="321"/>
      <c r="T65" s="321"/>
      <c r="U65" s="319"/>
      <c r="V65" s="321" t="str">
        <f t="shared" si="4"/>
        <v/>
      </c>
      <c r="W65" s="321"/>
      <c r="X65" s="321"/>
      <c r="Y65" s="319"/>
      <c r="Z65" s="321" t="str">
        <f t="shared" si="5"/>
        <v/>
      </c>
      <c r="AA65" s="321"/>
      <c r="AB65" s="321"/>
      <c r="AC65" s="319"/>
      <c r="AD65" s="321" t="str">
        <f t="shared" si="6"/>
        <v/>
      </c>
      <c r="AE65" s="321"/>
      <c r="AF65" s="321"/>
      <c r="AG65" s="319"/>
      <c r="AH65" s="319"/>
      <c r="AI65" s="322" t="str">
        <f t="shared" si="7"/>
        <v/>
      </c>
      <c r="AJ65" s="322"/>
      <c r="AK65" s="319"/>
      <c r="AL65" s="319"/>
      <c r="AM65" s="321" t="str">
        <f t="shared" si="8"/>
        <v/>
      </c>
      <c r="AN65" s="319"/>
      <c r="AO65" s="322" t="str">
        <f t="shared" si="9"/>
        <v/>
      </c>
      <c r="AP65" s="322"/>
      <c r="AQ65" s="321" t="str">
        <f t="shared" si="10"/>
        <v/>
      </c>
      <c r="AR65" s="321"/>
      <c r="AS65" s="319"/>
      <c r="AT65" s="319"/>
      <c r="AU65" s="319"/>
    </row>
    <row r="66" spans="2:47" x14ac:dyDescent="0.2">
      <c r="B66" s="319"/>
      <c r="C66" s="319"/>
      <c r="D66" s="319"/>
      <c r="E66" s="320"/>
      <c r="F66" s="319"/>
      <c r="G66" s="319"/>
      <c r="H66" s="319"/>
      <c r="I66" s="319"/>
      <c r="J66" s="321" t="str">
        <f t="shared" si="0"/>
        <v/>
      </c>
      <c r="K66" s="321"/>
      <c r="L66" s="321" t="e">
        <f t="shared" si="1"/>
        <v>#DIV/0!</v>
      </c>
      <c r="M66" s="319"/>
      <c r="N66" s="321" t="str">
        <f t="shared" si="2"/>
        <v/>
      </c>
      <c r="O66" s="321"/>
      <c r="P66" s="321"/>
      <c r="Q66" s="319"/>
      <c r="R66" s="321" t="str">
        <f t="shared" si="3"/>
        <v/>
      </c>
      <c r="S66" s="321"/>
      <c r="T66" s="321"/>
      <c r="U66" s="319"/>
      <c r="V66" s="321" t="str">
        <f t="shared" si="4"/>
        <v/>
      </c>
      <c r="W66" s="321"/>
      <c r="X66" s="321"/>
      <c r="Y66" s="319"/>
      <c r="Z66" s="321" t="str">
        <f t="shared" si="5"/>
        <v/>
      </c>
      <c r="AA66" s="321"/>
      <c r="AB66" s="321"/>
      <c r="AC66" s="319"/>
      <c r="AD66" s="321" t="str">
        <f t="shared" si="6"/>
        <v/>
      </c>
      <c r="AE66" s="321"/>
      <c r="AF66" s="321"/>
      <c r="AG66" s="319"/>
      <c r="AH66" s="319"/>
      <c r="AI66" s="322" t="str">
        <f t="shared" si="7"/>
        <v/>
      </c>
      <c r="AJ66" s="322"/>
      <c r="AK66" s="319"/>
      <c r="AL66" s="319"/>
      <c r="AM66" s="321" t="str">
        <f t="shared" si="8"/>
        <v/>
      </c>
      <c r="AN66" s="319"/>
      <c r="AO66" s="322" t="str">
        <f t="shared" si="9"/>
        <v/>
      </c>
      <c r="AP66" s="322"/>
      <c r="AQ66" s="321" t="str">
        <f t="shared" si="10"/>
        <v/>
      </c>
      <c r="AR66" s="321"/>
      <c r="AS66" s="319"/>
      <c r="AT66" s="319"/>
      <c r="AU66" s="319"/>
    </row>
    <row r="67" spans="2:47" x14ac:dyDescent="0.2">
      <c r="B67" s="319"/>
      <c r="C67" s="319"/>
      <c r="D67" s="319"/>
      <c r="E67" s="320"/>
      <c r="F67" s="319"/>
      <c r="G67" s="319"/>
      <c r="H67" s="319"/>
      <c r="I67" s="319"/>
      <c r="J67" s="321" t="str">
        <f t="shared" si="0"/>
        <v/>
      </c>
      <c r="K67" s="321"/>
      <c r="L67" s="321" t="e">
        <f t="shared" si="1"/>
        <v>#DIV/0!</v>
      </c>
      <c r="M67" s="319"/>
      <c r="N67" s="321" t="str">
        <f t="shared" si="2"/>
        <v/>
      </c>
      <c r="O67" s="321"/>
      <c r="P67" s="321"/>
      <c r="Q67" s="319"/>
      <c r="R67" s="321" t="str">
        <f t="shared" si="3"/>
        <v/>
      </c>
      <c r="S67" s="321"/>
      <c r="T67" s="321"/>
      <c r="U67" s="319"/>
      <c r="V67" s="321" t="str">
        <f t="shared" si="4"/>
        <v/>
      </c>
      <c r="W67" s="321"/>
      <c r="X67" s="321"/>
      <c r="Y67" s="319"/>
      <c r="Z67" s="321" t="str">
        <f t="shared" si="5"/>
        <v/>
      </c>
      <c r="AA67" s="321"/>
      <c r="AB67" s="321"/>
      <c r="AC67" s="319"/>
      <c r="AD67" s="321" t="str">
        <f t="shared" si="6"/>
        <v/>
      </c>
      <c r="AE67" s="321"/>
      <c r="AF67" s="321"/>
      <c r="AG67" s="319"/>
      <c r="AH67" s="319"/>
      <c r="AI67" s="322" t="str">
        <f t="shared" si="7"/>
        <v/>
      </c>
      <c r="AJ67" s="322"/>
      <c r="AK67" s="319"/>
      <c r="AL67" s="319"/>
      <c r="AM67" s="321" t="str">
        <f t="shared" si="8"/>
        <v/>
      </c>
      <c r="AN67" s="319"/>
      <c r="AO67" s="322" t="str">
        <f t="shared" si="9"/>
        <v/>
      </c>
      <c r="AP67" s="322"/>
      <c r="AQ67" s="321" t="str">
        <f t="shared" si="10"/>
        <v/>
      </c>
      <c r="AR67" s="321"/>
      <c r="AS67" s="319"/>
      <c r="AT67" s="319"/>
      <c r="AU67" s="319"/>
    </row>
    <row r="68" spans="2:47" x14ac:dyDescent="0.2">
      <c r="B68" s="319"/>
      <c r="C68" s="319"/>
      <c r="D68" s="319"/>
      <c r="E68" s="320"/>
      <c r="F68" s="319"/>
      <c r="G68" s="319"/>
      <c r="H68" s="319"/>
      <c r="I68" s="319"/>
      <c r="J68" s="321" t="str">
        <f t="shared" si="0"/>
        <v/>
      </c>
      <c r="K68" s="321"/>
      <c r="L68" s="321" t="e">
        <f t="shared" si="1"/>
        <v>#DIV/0!</v>
      </c>
      <c r="M68" s="319"/>
      <c r="N68" s="321" t="str">
        <f t="shared" si="2"/>
        <v/>
      </c>
      <c r="O68" s="321"/>
      <c r="P68" s="321"/>
      <c r="Q68" s="319"/>
      <c r="R68" s="321" t="str">
        <f t="shared" si="3"/>
        <v/>
      </c>
      <c r="S68" s="321"/>
      <c r="T68" s="321"/>
      <c r="U68" s="319"/>
      <c r="V68" s="321" t="str">
        <f t="shared" si="4"/>
        <v/>
      </c>
      <c r="W68" s="321"/>
      <c r="X68" s="321"/>
      <c r="Y68" s="319"/>
      <c r="Z68" s="321" t="str">
        <f t="shared" si="5"/>
        <v/>
      </c>
      <c r="AA68" s="321"/>
      <c r="AB68" s="321"/>
      <c r="AC68" s="319"/>
      <c r="AD68" s="321" t="str">
        <f t="shared" si="6"/>
        <v/>
      </c>
      <c r="AE68" s="321"/>
      <c r="AF68" s="321"/>
      <c r="AG68" s="319"/>
      <c r="AH68" s="319"/>
      <c r="AI68" s="322" t="str">
        <f t="shared" si="7"/>
        <v/>
      </c>
      <c r="AJ68" s="322"/>
      <c r="AK68" s="319"/>
      <c r="AL68" s="319"/>
      <c r="AM68" s="321" t="str">
        <f t="shared" si="8"/>
        <v/>
      </c>
      <c r="AN68" s="319"/>
      <c r="AO68" s="322" t="str">
        <f t="shared" si="9"/>
        <v/>
      </c>
      <c r="AP68" s="322"/>
      <c r="AQ68" s="321" t="str">
        <f t="shared" si="10"/>
        <v/>
      </c>
      <c r="AR68" s="321"/>
      <c r="AS68" s="319"/>
      <c r="AT68" s="319"/>
      <c r="AU68" s="319"/>
    </row>
    <row r="69" spans="2:47" x14ac:dyDescent="0.2">
      <c r="B69" s="319"/>
      <c r="C69" s="319"/>
      <c r="D69" s="319"/>
      <c r="E69" s="320"/>
      <c r="F69" s="319"/>
      <c r="G69" s="319"/>
      <c r="H69" s="319"/>
      <c r="I69" s="319"/>
      <c r="J69" s="321" t="str">
        <f t="shared" si="0"/>
        <v/>
      </c>
      <c r="K69" s="321"/>
      <c r="L69" s="321" t="e">
        <f t="shared" si="1"/>
        <v>#DIV/0!</v>
      </c>
      <c r="M69" s="319"/>
      <c r="N69" s="321" t="str">
        <f t="shared" si="2"/>
        <v/>
      </c>
      <c r="O69" s="321"/>
      <c r="P69" s="321"/>
      <c r="Q69" s="319"/>
      <c r="R69" s="321" t="str">
        <f t="shared" si="3"/>
        <v/>
      </c>
      <c r="S69" s="321"/>
      <c r="T69" s="321"/>
      <c r="U69" s="319"/>
      <c r="V69" s="321" t="str">
        <f t="shared" si="4"/>
        <v/>
      </c>
      <c r="W69" s="321"/>
      <c r="X69" s="321"/>
      <c r="Y69" s="319"/>
      <c r="Z69" s="321" t="str">
        <f t="shared" si="5"/>
        <v/>
      </c>
      <c r="AA69" s="321"/>
      <c r="AB69" s="321"/>
      <c r="AC69" s="319"/>
      <c r="AD69" s="321" t="str">
        <f t="shared" si="6"/>
        <v/>
      </c>
      <c r="AE69" s="321"/>
      <c r="AF69" s="321"/>
      <c r="AG69" s="319"/>
      <c r="AH69" s="319"/>
      <c r="AI69" s="322" t="str">
        <f t="shared" si="7"/>
        <v/>
      </c>
      <c r="AJ69" s="322"/>
      <c r="AK69" s="319"/>
      <c r="AL69" s="319"/>
      <c r="AM69" s="321" t="str">
        <f t="shared" si="8"/>
        <v/>
      </c>
      <c r="AN69" s="319"/>
      <c r="AO69" s="322" t="str">
        <f t="shared" si="9"/>
        <v/>
      </c>
      <c r="AP69" s="322"/>
      <c r="AQ69" s="321" t="str">
        <f t="shared" si="10"/>
        <v/>
      </c>
      <c r="AR69" s="321"/>
      <c r="AS69" s="319"/>
      <c r="AT69" s="319"/>
      <c r="AU69" s="319"/>
    </row>
    <row r="70" spans="2:47" x14ac:dyDescent="0.2">
      <c r="B70" s="319"/>
      <c r="C70" s="319"/>
      <c r="D70" s="319"/>
      <c r="E70" s="320"/>
      <c r="F70" s="319"/>
      <c r="G70" s="319"/>
      <c r="H70" s="319"/>
      <c r="I70" s="319"/>
      <c r="J70" s="321" t="str">
        <f t="shared" si="0"/>
        <v/>
      </c>
      <c r="K70" s="321"/>
      <c r="L70" s="321" t="e">
        <f t="shared" si="1"/>
        <v>#DIV/0!</v>
      </c>
      <c r="M70" s="319"/>
      <c r="N70" s="321" t="str">
        <f t="shared" si="2"/>
        <v/>
      </c>
      <c r="O70" s="321"/>
      <c r="P70" s="321"/>
      <c r="Q70" s="319"/>
      <c r="R70" s="321" t="str">
        <f t="shared" si="3"/>
        <v/>
      </c>
      <c r="S70" s="321"/>
      <c r="T70" s="321"/>
      <c r="U70" s="319"/>
      <c r="V70" s="321" t="str">
        <f t="shared" si="4"/>
        <v/>
      </c>
      <c r="W70" s="321"/>
      <c r="X70" s="321"/>
      <c r="Y70" s="319"/>
      <c r="Z70" s="321" t="str">
        <f t="shared" si="5"/>
        <v/>
      </c>
      <c r="AA70" s="321"/>
      <c r="AB70" s="321"/>
      <c r="AC70" s="319"/>
      <c r="AD70" s="321" t="str">
        <f t="shared" si="6"/>
        <v/>
      </c>
      <c r="AE70" s="321"/>
      <c r="AF70" s="321"/>
      <c r="AG70" s="319"/>
      <c r="AH70" s="319"/>
      <c r="AI70" s="322" t="str">
        <f t="shared" si="7"/>
        <v/>
      </c>
      <c r="AJ70" s="322"/>
      <c r="AK70" s="319"/>
      <c r="AL70" s="319"/>
      <c r="AM70" s="321" t="str">
        <f t="shared" si="8"/>
        <v/>
      </c>
      <c r="AN70" s="319"/>
      <c r="AO70" s="322" t="str">
        <f t="shared" si="9"/>
        <v/>
      </c>
      <c r="AP70" s="322"/>
      <c r="AQ70" s="321" t="str">
        <f t="shared" si="10"/>
        <v/>
      </c>
      <c r="AR70" s="321"/>
      <c r="AS70" s="319"/>
      <c r="AT70" s="319"/>
      <c r="AU70" s="319"/>
    </row>
    <row r="71" spans="2:47" x14ac:dyDescent="0.2">
      <c r="B71" s="319"/>
      <c r="C71" s="319"/>
      <c r="D71" s="319"/>
      <c r="E71" s="320"/>
      <c r="F71" s="319"/>
      <c r="G71" s="319"/>
      <c r="H71" s="319"/>
      <c r="I71" s="319"/>
      <c r="J71" s="321" t="str">
        <f t="shared" ref="J71:J79" si="11">IF(C71&lt;&gt;"",AG71/$A$4/H71,"")</f>
        <v/>
      </c>
      <c r="K71" s="321"/>
      <c r="L71" s="321" t="e">
        <f t="shared" ref="L71:L79" si="12">$J$6</f>
        <v>#DIV/0!</v>
      </c>
      <c r="M71" s="319"/>
      <c r="N71" s="321" t="str">
        <f t="shared" ref="N71:N79" si="13">IF(C71&lt;&gt;"",M71/H71,"")</f>
        <v/>
      </c>
      <c r="O71" s="321"/>
      <c r="P71" s="321"/>
      <c r="Q71" s="319"/>
      <c r="R71" s="321" t="str">
        <f t="shared" ref="R71:R79" si="14">IF(C71&lt;&gt;"",Q71/H71,"")</f>
        <v/>
      </c>
      <c r="S71" s="321"/>
      <c r="T71" s="321"/>
      <c r="U71" s="319"/>
      <c r="V71" s="321" t="str">
        <f t="shared" ref="V71:V79" si="15">IF(C71&lt;&gt;"",U71/H71,"")</f>
        <v/>
      </c>
      <c r="W71" s="321"/>
      <c r="X71" s="321"/>
      <c r="Y71" s="319"/>
      <c r="Z71" s="321" t="str">
        <f t="shared" ref="Z71:Z79" si="16">IF(C71&lt;&gt;"",Y71/H71,"")</f>
        <v/>
      </c>
      <c r="AA71" s="321"/>
      <c r="AB71" s="321"/>
      <c r="AC71" s="319"/>
      <c r="AD71" s="321" t="str">
        <f t="shared" ref="AD71:AD79" si="17">IF(C71&lt;&gt;"",AC71/H71,"")</f>
        <v/>
      </c>
      <c r="AE71" s="321"/>
      <c r="AF71" s="321"/>
      <c r="AG71" s="319"/>
      <c r="AH71" s="319"/>
      <c r="AI71" s="322" t="str">
        <f t="shared" ref="AI71:AI79" si="18">IF(C71&lt;&gt;"",AG71/H71,"")</f>
        <v/>
      </c>
      <c r="AJ71" s="322"/>
      <c r="AK71" s="319"/>
      <c r="AL71" s="319"/>
      <c r="AM71" s="321" t="str">
        <f t="shared" ref="AM71:AM79" si="19">IF(C71&lt;&gt;"",AK71/$A$5/H71,"")</f>
        <v/>
      </c>
      <c r="AN71" s="319"/>
      <c r="AO71" s="322" t="str">
        <f t="shared" ref="AO71:AO79" si="20">IF(C71&lt;&gt;"",AN71/H71,"")</f>
        <v/>
      </c>
      <c r="AP71" s="322"/>
      <c r="AQ71" s="321" t="str">
        <f t="shared" ref="AQ71:AQ79" si="21">IF(C71&lt;&gt;"",AN71/$A$6/H71,"")</f>
        <v/>
      </c>
      <c r="AR71" s="321"/>
      <c r="AS71" s="319"/>
      <c r="AT71" s="319"/>
      <c r="AU71" s="319"/>
    </row>
    <row r="72" spans="2:47" x14ac:dyDescent="0.2">
      <c r="B72" s="319"/>
      <c r="C72" s="319"/>
      <c r="D72" s="319"/>
      <c r="E72" s="320"/>
      <c r="F72" s="319"/>
      <c r="G72" s="319"/>
      <c r="H72" s="319"/>
      <c r="I72" s="319"/>
      <c r="J72" s="321" t="str">
        <f t="shared" si="11"/>
        <v/>
      </c>
      <c r="K72" s="321"/>
      <c r="L72" s="321" t="e">
        <f t="shared" si="12"/>
        <v>#DIV/0!</v>
      </c>
      <c r="M72" s="319"/>
      <c r="N72" s="321" t="str">
        <f t="shared" si="13"/>
        <v/>
      </c>
      <c r="O72" s="321"/>
      <c r="P72" s="321"/>
      <c r="Q72" s="319"/>
      <c r="R72" s="321" t="str">
        <f t="shared" si="14"/>
        <v/>
      </c>
      <c r="S72" s="321"/>
      <c r="T72" s="321"/>
      <c r="U72" s="319"/>
      <c r="V72" s="321" t="str">
        <f t="shared" si="15"/>
        <v/>
      </c>
      <c r="W72" s="321"/>
      <c r="X72" s="321"/>
      <c r="Y72" s="319"/>
      <c r="Z72" s="321" t="str">
        <f t="shared" si="16"/>
        <v/>
      </c>
      <c r="AA72" s="321"/>
      <c r="AB72" s="321"/>
      <c r="AC72" s="319"/>
      <c r="AD72" s="321" t="str">
        <f t="shared" si="17"/>
        <v/>
      </c>
      <c r="AE72" s="321"/>
      <c r="AF72" s="321"/>
      <c r="AG72" s="319"/>
      <c r="AH72" s="319"/>
      <c r="AI72" s="322" t="str">
        <f t="shared" si="18"/>
        <v/>
      </c>
      <c r="AJ72" s="322"/>
      <c r="AK72" s="319"/>
      <c r="AL72" s="319"/>
      <c r="AM72" s="321" t="str">
        <f t="shared" si="19"/>
        <v/>
      </c>
      <c r="AN72" s="319"/>
      <c r="AO72" s="322" t="str">
        <f t="shared" si="20"/>
        <v/>
      </c>
      <c r="AP72" s="322"/>
      <c r="AQ72" s="321" t="str">
        <f t="shared" si="21"/>
        <v/>
      </c>
      <c r="AR72" s="321"/>
      <c r="AS72" s="319"/>
      <c r="AT72" s="319"/>
      <c r="AU72" s="319"/>
    </row>
    <row r="73" spans="2:47" x14ac:dyDescent="0.2">
      <c r="B73" s="319"/>
      <c r="C73" s="319"/>
      <c r="D73" s="319"/>
      <c r="E73" s="320"/>
      <c r="F73" s="319"/>
      <c r="G73" s="319"/>
      <c r="H73" s="319"/>
      <c r="I73" s="319"/>
      <c r="J73" s="321" t="str">
        <f t="shared" si="11"/>
        <v/>
      </c>
      <c r="K73" s="321"/>
      <c r="L73" s="321" t="e">
        <f t="shared" si="12"/>
        <v>#DIV/0!</v>
      </c>
      <c r="M73" s="319"/>
      <c r="N73" s="321" t="str">
        <f t="shared" si="13"/>
        <v/>
      </c>
      <c r="O73" s="321"/>
      <c r="P73" s="321"/>
      <c r="Q73" s="319"/>
      <c r="R73" s="321" t="str">
        <f t="shared" si="14"/>
        <v/>
      </c>
      <c r="S73" s="321"/>
      <c r="T73" s="321"/>
      <c r="U73" s="319"/>
      <c r="V73" s="321" t="str">
        <f t="shared" si="15"/>
        <v/>
      </c>
      <c r="W73" s="321"/>
      <c r="X73" s="321"/>
      <c r="Y73" s="319"/>
      <c r="Z73" s="321" t="str">
        <f t="shared" si="16"/>
        <v/>
      </c>
      <c r="AA73" s="321"/>
      <c r="AB73" s="321"/>
      <c r="AC73" s="319"/>
      <c r="AD73" s="321" t="str">
        <f t="shared" si="17"/>
        <v/>
      </c>
      <c r="AE73" s="321"/>
      <c r="AF73" s="321"/>
      <c r="AG73" s="319"/>
      <c r="AH73" s="319"/>
      <c r="AI73" s="322" t="str">
        <f t="shared" si="18"/>
        <v/>
      </c>
      <c r="AJ73" s="322"/>
      <c r="AK73" s="319"/>
      <c r="AL73" s="319"/>
      <c r="AM73" s="321" t="str">
        <f t="shared" si="19"/>
        <v/>
      </c>
      <c r="AN73" s="319"/>
      <c r="AO73" s="322" t="str">
        <f t="shared" si="20"/>
        <v/>
      </c>
      <c r="AP73" s="322"/>
      <c r="AQ73" s="321" t="str">
        <f t="shared" si="21"/>
        <v/>
      </c>
      <c r="AR73" s="321"/>
      <c r="AS73" s="319"/>
      <c r="AT73" s="319"/>
      <c r="AU73" s="319"/>
    </row>
    <row r="74" spans="2:47" x14ac:dyDescent="0.2">
      <c r="B74" s="319"/>
      <c r="C74" s="319"/>
      <c r="D74" s="319"/>
      <c r="E74" s="320"/>
      <c r="F74" s="319"/>
      <c r="G74" s="319"/>
      <c r="H74" s="319"/>
      <c r="I74" s="319"/>
      <c r="J74" s="321" t="str">
        <f t="shared" si="11"/>
        <v/>
      </c>
      <c r="K74" s="321"/>
      <c r="L74" s="321" t="e">
        <f t="shared" si="12"/>
        <v>#DIV/0!</v>
      </c>
      <c r="M74" s="319"/>
      <c r="N74" s="321" t="str">
        <f t="shared" si="13"/>
        <v/>
      </c>
      <c r="O74" s="321"/>
      <c r="P74" s="321"/>
      <c r="Q74" s="319"/>
      <c r="R74" s="321" t="str">
        <f t="shared" si="14"/>
        <v/>
      </c>
      <c r="S74" s="321"/>
      <c r="T74" s="321"/>
      <c r="U74" s="319"/>
      <c r="V74" s="321" t="str">
        <f t="shared" si="15"/>
        <v/>
      </c>
      <c r="W74" s="321"/>
      <c r="X74" s="321"/>
      <c r="Y74" s="319"/>
      <c r="Z74" s="321" t="str">
        <f t="shared" si="16"/>
        <v/>
      </c>
      <c r="AA74" s="321"/>
      <c r="AB74" s="321"/>
      <c r="AC74" s="319"/>
      <c r="AD74" s="321" t="str">
        <f t="shared" si="17"/>
        <v/>
      </c>
      <c r="AE74" s="321"/>
      <c r="AF74" s="321"/>
      <c r="AG74" s="319"/>
      <c r="AH74" s="319"/>
      <c r="AI74" s="322" t="str">
        <f t="shared" si="18"/>
        <v/>
      </c>
      <c r="AJ74" s="322"/>
      <c r="AK74" s="319"/>
      <c r="AL74" s="319"/>
      <c r="AM74" s="321" t="str">
        <f t="shared" si="19"/>
        <v/>
      </c>
      <c r="AN74" s="319"/>
      <c r="AO74" s="322" t="str">
        <f t="shared" si="20"/>
        <v/>
      </c>
      <c r="AP74" s="322"/>
      <c r="AQ74" s="321" t="str">
        <f t="shared" si="21"/>
        <v/>
      </c>
      <c r="AR74" s="321"/>
      <c r="AS74" s="319"/>
      <c r="AT74" s="319"/>
      <c r="AU74" s="319"/>
    </row>
    <row r="75" spans="2:47" x14ac:dyDescent="0.2">
      <c r="B75" s="319"/>
      <c r="C75" s="319"/>
      <c r="D75" s="319"/>
      <c r="E75" s="320"/>
      <c r="F75" s="319"/>
      <c r="G75" s="319"/>
      <c r="H75" s="319"/>
      <c r="I75" s="319"/>
      <c r="J75" s="321" t="str">
        <f t="shared" si="11"/>
        <v/>
      </c>
      <c r="K75" s="321"/>
      <c r="L75" s="321" t="e">
        <f t="shared" si="12"/>
        <v>#DIV/0!</v>
      </c>
      <c r="M75" s="319"/>
      <c r="N75" s="321" t="str">
        <f t="shared" si="13"/>
        <v/>
      </c>
      <c r="O75" s="321"/>
      <c r="P75" s="321"/>
      <c r="Q75" s="319"/>
      <c r="R75" s="321" t="str">
        <f t="shared" si="14"/>
        <v/>
      </c>
      <c r="S75" s="321"/>
      <c r="T75" s="321"/>
      <c r="U75" s="319"/>
      <c r="V75" s="321" t="str">
        <f t="shared" si="15"/>
        <v/>
      </c>
      <c r="W75" s="321"/>
      <c r="X75" s="321"/>
      <c r="Y75" s="319"/>
      <c r="Z75" s="321" t="str">
        <f t="shared" si="16"/>
        <v/>
      </c>
      <c r="AA75" s="321"/>
      <c r="AB75" s="321"/>
      <c r="AC75" s="319"/>
      <c r="AD75" s="321" t="str">
        <f t="shared" si="17"/>
        <v/>
      </c>
      <c r="AE75" s="321"/>
      <c r="AF75" s="321"/>
      <c r="AG75" s="319"/>
      <c r="AH75" s="319"/>
      <c r="AI75" s="322" t="str">
        <f t="shared" si="18"/>
        <v/>
      </c>
      <c r="AJ75" s="322"/>
      <c r="AK75" s="319"/>
      <c r="AL75" s="319"/>
      <c r="AM75" s="321" t="str">
        <f t="shared" si="19"/>
        <v/>
      </c>
      <c r="AN75" s="319"/>
      <c r="AO75" s="322" t="str">
        <f t="shared" si="20"/>
        <v/>
      </c>
      <c r="AP75" s="322"/>
      <c r="AQ75" s="321" t="str">
        <f t="shared" si="21"/>
        <v/>
      </c>
      <c r="AR75" s="321"/>
      <c r="AS75" s="319"/>
      <c r="AT75" s="319"/>
      <c r="AU75" s="319"/>
    </row>
    <row r="76" spans="2:47" x14ac:dyDescent="0.2">
      <c r="B76" s="319"/>
      <c r="C76" s="319"/>
      <c r="D76" s="319"/>
      <c r="E76" s="320"/>
      <c r="F76" s="319"/>
      <c r="G76" s="319"/>
      <c r="H76" s="319"/>
      <c r="I76" s="319"/>
      <c r="J76" s="321" t="str">
        <f t="shared" si="11"/>
        <v/>
      </c>
      <c r="K76" s="321"/>
      <c r="L76" s="321" t="e">
        <f t="shared" si="12"/>
        <v>#DIV/0!</v>
      </c>
      <c r="M76" s="319"/>
      <c r="N76" s="321" t="str">
        <f t="shared" si="13"/>
        <v/>
      </c>
      <c r="O76" s="321"/>
      <c r="P76" s="321"/>
      <c r="Q76" s="319"/>
      <c r="R76" s="321" t="str">
        <f t="shared" si="14"/>
        <v/>
      </c>
      <c r="S76" s="321"/>
      <c r="T76" s="321"/>
      <c r="U76" s="319"/>
      <c r="V76" s="321" t="str">
        <f t="shared" si="15"/>
        <v/>
      </c>
      <c r="W76" s="321"/>
      <c r="X76" s="321"/>
      <c r="Y76" s="319"/>
      <c r="Z76" s="321" t="str">
        <f t="shared" si="16"/>
        <v/>
      </c>
      <c r="AA76" s="321"/>
      <c r="AB76" s="321"/>
      <c r="AC76" s="319"/>
      <c r="AD76" s="321" t="str">
        <f t="shared" si="17"/>
        <v/>
      </c>
      <c r="AE76" s="321"/>
      <c r="AF76" s="321"/>
      <c r="AG76" s="319"/>
      <c r="AH76" s="319"/>
      <c r="AI76" s="322" t="str">
        <f t="shared" si="18"/>
        <v/>
      </c>
      <c r="AJ76" s="322"/>
      <c r="AK76" s="319"/>
      <c r="AL76" s="319"/>
      <c r="AM76" s="321" t="str">
        <f t="shared" si="19"/>
        <v/>
      </c>
      <c r="AN76" s="319"/>
      <c r="AO76" s="322" t="str">
        <f t="shared" si="20"/>
        <v/>
      </c>
      <c r="AP76" s="322"/>
      <c r="AQ76" s="321" t="str">
        <f t="shared" si="21"/>
        <v/>
      </c>
      <c r="AR76" s="321"/>
      <c r="AS76" s="319"/>
      <c r="AT76" s="319"/>
      <c r="AU76" s="319"/>
    </row>
    <row r="77" spans="2:47" x14ac:dyDescent="0.2">
      <c r="B77" s="319"/>
      <c r="C77" s="319"/>
      <c r="D77" s="319"/>
      <c r="E77" s="320"/>
      <c r="F77" s="319"/>
      <c r="G77" s="319"/>
      <c r="H77" s="319"/>
      <c r="I77" s="319"/>
      <c r="J77" s="321" t="str">
        <f t="shared" si="11"/>
        <v/>
      </c>
      <c r="K77" s="321"/>
      <c r="L77" s="321" t="e">
        <f t="shared" si="12"/>
        <v>#DIV/0!</v>
      </c>
      <c r="M77" s="319"/>
      <c r="N77" s="321" t="str">
        <f t="shared" si="13"/>
        <v/>
      </c>
      <c r="O77" s="321"/>
      <c r="P77" s="321"/>
      <c r="Q77" s="319"/>
      <c r="R77" s="321" t="str">
        <f t="shared" si="14"/>
        <v/>
      </c>
      <c r="S77" s="321"/>
      <c r="T77" s="321"/>
      <c r="U77" s="319"/>
      <c r="V77" s="321" t="str">
        <f t="shared" si="15"/>
        <v/>
      </c>
      <c r="W77" s="321"/>
      <c r="X77" s="321"/>
      <c r="Y77" s="319"/>
      <c r="Z77" s="321" t="str">
        <f t="shared" si="16"/>
        <v/>
      </c>
      <c r="AA77" s="321"/>
      <c r="AB77" s="321"/>
      <c r="AC77" s="319"/>
      <c r="AD77" s="321" t="str">
        <f t="shared" si="17"/>
        <v/>
      </c>
      <c r="AE77" s="321"/>
      <c r="AF77" s="321"/>
      <c r="AG77" s="319"/>
      <c r="AH77" s="319"/>
      <c r="AI77" s="322" t="str">
        <f t="shared" si="18"/>
        <v/>
      </c>
      <c r="AJ77" s="322"/>
      <c r="AK77" s="319"/>
      <c r="AL77" s="319"/>
      <c r="AM77" s="321" t="str">
        <f t="shared" si="19"/>
        <v/>
      </c>
      <c r="AN77" s="319"/>
      <c r="AO77" s="322" t="str">
        <f t="shared" si="20"/>
        <v/>
      </c>
      <c r="AP77" s="322"/>
      <c r="AQ77" s="321" t="str">
        <f t="shared" si="21"/>
        <v/>
      </c>
      <c r="AR77" s="321"/>
      <c r="AS77" s="319"/>
      <c r="AT77" s="319"/>
      <c r="AU77" s="319"/>
    </row>
    <row r="78" spans="2:47" x14ac:dyDescent="0.2">
      <c r="B78" s="319"/>
      <c r="C78" s="319"/>
      <c r="D78" s="319"/>
      <c r="E78" s="320"/>
      <c r="F78" s="319"/>
      <c r="G78" s="319"/>
      <c r="H78" s="319"/>
      <c r="I78" s="319"/>
      <c r="J78" s="321" t="str">
        <f t="shared" si="11"/>
        <v/>
      </c>
      <c r="K78" s="321"/>
      <c r="L78" s="321" t="e">
        <f t="shared" si="12"/>
        <v>#DIV/0!</v>
      </c>
      <c r="M78" s="319"/>
      <c r="N78" s="321" t="str">
        <f t="shared" si="13"/>
        <v/>
      </c>
      <c r="O78" s="321"/>
      <c r="P78" s="321"/>
      <c r="Q78" s="319"/>
      <c r="R78" s="321" t="str">
        <f t="shared" si="14"/>
        <v/>
      </c>
      <c r="S78" s="321"/>
      <c r="T78" s="321"/>
      <c r="U78" s="319"/>
      <c r="V78" s="321" t="str">
        <f t="shared" si="15"/>
        <v/>
      </c>
      <c r="W78" s="321"/>
      <c r="X78" s="321"/>
      <c r="Y78" s="319"/>
      <c r="Z78" s="321" t="str">
        <f t="shared" si="16"/>
        <v/>
      </c>
      <c r="AA78" s="321"/>
      <c r="AB78" s="321"/>
      <c r="AC78" s="319"/>
      <c r="AD78" s="321" t="str">
        <f t="shared" si="17"/>
        <v/>
      </c>
      <c r="AE78" s="321"/>
      <c r="AF78" s="321"/>
      <c r="AG78" s="319"/>
      <c r="AH78" s="319"/>
      <c r="AI78" s="322" t="str">
        <f t="shared" si="18"/>
        <v/>
      </c>
      <c r="AJ78" s="322"/>
      <c r="AK78" s="319"/>
      <c r="AL78" s="319"/>
      <c r="AM78" s="321" t="str">
        <f t="shared" si="19"/>
        <v/>
      </c>
      <c r="AN78" s="319"/>
      <c r="AO78" s="322" t="str">
        <f t="shared" si="20"/>
        <v/>
      </c>
      <c r="AP78" s="322"/>
      <c r="AQ78" s="321" t="str">
        <f t="shared" si="21"/>
        <v/>
      </c>
      <c r="AR78" s="321"/>
      <c r="AS78" s="319"/>
      <c r="AT78" s="319"/>
      <c r="AU78" s="319"/>
    </row>
    <row r="79" spans="2:47" x14ac:dyDescent="0.2">
      <c r="B79" s="319"/>
      <c r="C79" s="319"/>
      <c r="D79" s="319"/>
      <c r="E79" s="320"/>
      <c r="F79" s="319"/>
      <c r="G79" s="319"/>
      <c r="H79" s="319"/>
      <c r="I79" s="319"/>
      <c r="J79" s="321" t="str">
        <f t="shared" si="11"/>
        <v/>
      </c>
      <c r="K79" s="321"/>
      <c r="L79" s="321" t="e">
        <f t="shared" si="12"/>
        <v>#DIV/0!</v>
      </c>
      <c r="M79" s="319"/>
      <c r="N79" s="321" t="str">
        <f t="shared" si="13"/>
        <v/>
      </c>
      <c r="O79" s="321"/>
      <c r="P79" s="321"/>
      <c r="Q79" s="319"/>
      <c r="R79" s="321" t="str">
        <f t="shared" si="14"/>
        <v/>
      </c>
      <c r="S79" s="321"/>
      <c r="T79" s="321"/>
      <c r="U79" s="319"/>
      <c r="V79" s="321" t="str">
        <f t="shared" si="15"/>
        <v/>
      </c>
      <c r="W79" s="321"/>
      <c r="X79" s="321"/>
      <c r="Y79" s="319"/>
      <c r="Z79" s="321" t="str">
        <f t="shared" si="16"/>
        <v/>
      </c>
      <c r="AA79" s="321"/>
      <c r="AB79" s="321"/>
      <c r="AC79" s="319"/>
      <c r="AD79" s="321" t="str">
        <f t="shared" si="17"/>
        <v/>
      </c>
      <c r="AE79" s="321"/>
      <c r="AF79" s="321"/>
      <c r="AG79" s="319"/>
      <c r="AH79" s="319"/>
      <c r="AI79" s="322" t="str">
        <f t="shared" si="18"/>
        <v/>
      </c>
      <c r="AJ79" s="322"/>
      <c r="AK79" s="319"/>
      <c r="AL79" s="319"/>
      <c r="AM79" s="321" t="str">
        <f t="shared" si="19"/>
        <v/>
      </c>
      <c r="AN79" s="319"/>
      <c r="AO79" s="322" t="str">
        <f t="shared" si="20"/>
        <v/>
      </c>
      <c r="AP79" s="322"/>
      <c r="AQ79" s="321" t="str">
        <f t="shared" si="21"/>
        <v/>
      </c>
      <c r="AR79" s="321"/>
      <c r="AS79" s="319"/>
      <c r="AT79" s="319"/>
      <c r="AU79" s="319"/>
    </row>
  </sheetData>
  <sheetProtection password="C621" sheet="1" objects="1" scenarios="1"/>
  <mergeCells count="22">
    <mergeCell ref="AU4:AU5"/>
    <mergeCell ref="U4:V4"/>
    <mergeCell ref="Y4:Z4"/>
    <mergeCell ref="AC4:AD4"/>
    <mergeCell ref="AG4:AG5"/>
    <mergeCell ref="AI4:AI5"/>
    <mergeCell ref="AK4:AK5"/>
    <mergeCell ref="AM4:AM5"/>
    <mergeCell ref="AN4:AN5"/>
    <mergeCell ref="AO4:AO5"/>
    <mergeCell ref="AQ4:AQ5"/>
    <mergeCell ref="AS4:AS5"/>
    <mergeCell ref="J1:AK1"/>
    <mergeCell ref="B4:B5"/>
    <mergeCell ref="C4:C5"/>
    <mergeCell ref="D4:D5"/>
    <mergeCell ref="E4:E5"/>
    <mergeCell ref="F4:F5"/>
    <mergeCell ref="H4:H5"/>
    <mergeCell ref="J4:J5"/>
    <mergeCell ref="M4:N4"/>
    <mergeCell ref="Q4:R4"/>
  </mergeCells>
  <pageMargins left="0.7" right="0.7" top="0.75" bottom="0.75" header="0.3" footer="0.3"/>
  <pageSetup paperSize="9" scale="38" fitToHeight="0" orientation="landscape"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theme="9"/>
  </sheetPr>
  <dimension ref="B2:M20"/>
  <sheetViews>
    <sheetView view="pageLayout" zoomScale="110" zoomScaleNormal="100" zoomScalePageLayoutView="110" workbookViewId="0">
      <selection activeCell="B5" sqref="B5:B7"/>
    </sheetView>
  </sheetViews>
  <sheetFormatPr defaultRowHeight="12.75" x14ac:dyDescent="0.2"/>
  <cols>
    <col min="1" max="1" width="2.85546875" style="134" customWidth="1"/>
    <col min="2" max="2" width="12.42578125" style="134" customWidth="1"/>
    <col min="3" max="12" width="12" style="134" customWidth="1"/>
    <col min="13" max="16384" width="9.140625" style="134"/>
  </cols>
  <sheetData>
    <row r="2" spans="2:13" ht="19.5" customHeight="1" x14ac:dyDescent="0.35">
      <c r="B2" s="613" t="s">
        <v>1074</v>
      </c>
      <c r="C2" s="613"/>
      <c r="D2" s="613"/>
      <c r="E2" s="613"/>
      <c r="F2" s="613"/>
      <c r="G2" s="613"/>
      <c r="H2" s="613"/>
      <c r="I2" s="613"/>
      <c r="J2" s="613"/>
      <c r="K2" s="613"/>
      <c r="L2" s="613"/>
    </row>
    <row r="3" spans="2:13" ht="15.75" x14ac:dyDescent="0.2">
      <c r="B3" s="135" t="s">
        <v>31</v>
      </c>
      <c r="C3" s="614">
        <f>'СПИСОК КЛАССА'!E3</f>
        <v>0</v>
      </c>
      <c r="D3" s="614"/>
      <c r="E3" s="614"/>
      <c r="F3" s="614"/>
      <c r="G3" s="614"/>
      <c r="H3" s="615"/>
      <c r="I3" s="615"/>
      <c r="J3" s="136"/>
      <c r="K3" s="137"/>
      <c r="L3" s="137"/>
    </row>
    <row r="4" spans="2:13" ht="9" customHeight="1" x14ac:dyDescent="0.2"/>
    <row r="5" spans="2:13" ht="15.75" x14ac:dyDescent="0.2">
      <c r="B5" s="612" t="s">
        <v>37</v>
      </c>
      <c r="C5" s="616" t="s">
        <v>65</v>
      </c>
      <c r="D5" s="616"/>
      <c r="E5" s="616"/>
      <c r="F5" s="616"/>
      <c r="G5" s="616"/>
      <c r="H5" s="616"/>
      <c r="I5" s="616"/>
      <c r="J5" s="616"/>
      <c r="K5" s="616"/>
      <c r="L5" s="616"/>
    </row>
    <row r="6" spans="2:13" ht="112.5" customHeight="1" x14ac:dyDescent="0.2">
      <c r="B6" s="612"/>
      <c r="C6" s="612" t="s">
        <v>1090</v>
      </c>
      <c r="D6" s="612"/>
      <c r="E6" s="612" t="s">
        <v>1091</v>
      </c>
      <c r="F6" s="612"/>
      <c r="G6" s="612" t="s">
        <v>1092</v>
      </c>
      <c r="H6" s="612"/>
      <c r="I6" s="612" t="s">
        <v>1093</v>
      </c>
      <c r="J6" s="612"/>
      <c r="K6" s="612" t="s">
        <v>1094</v>
      </c>
      <c r="L6" s="612"/>
    </row>
    <row r="7" spans="2:13" ht="15.75" x14ac:dyDescent="0.2">
      <c r="B7" s="612"/>
      <c r="C7" s="141" t="s">
        <v>38</v>
      </c>
      <c r="D7" s="141" t="s">
        <v>39</v>
      </c>
      <c r="E7" s="141" t="s">
        <v>38</v>
      </c>
      <c r="F7" s="141" t="s">
        <v>39</v>
      </c>
      <c r="G7" s="141" t="s">
        <v>38</v>
      </c>
      <c r="H7" s="141" t="s">
        <v>39</v>
      </c>
      <c r="I7" s="141" t="s">
        <v>38</v>
      </c>
      <c r="J7" s="141" t="s">
        <v>39</v>
      </c>
      <c r="K7" s="141" t="s">
        <v>38</v>
      </c>
      <c r="L7" s="141" t="s">
        <v>39</v>
      </c>
    </row>
    <row r="8" spans="2:13" ht="15.75" x14ac:dyDescent="0.2">
      <c r="B8" s="140" t="e">
        <f ca="1">Ответы_учащихся!$F$6</f>
        <v>#REF!</v>
      </c>
      <c r="C8" s="140" t="e">
        <f ca="1">Ответы_учащихся!BA24</f>
        <v>#REF!</v>
      </c>
      <c r="D8" s="142" t="e">
        <f ca="1">C8/$B$8</f>
        <v>#REF!</v>
      </c>
      <c r="E8" s="140" t="e">
        <f ca="1">Ответы_учащихся!BA23</f>
        <v>#REF!</v>
      </c>
      <c r="F8" s="142" t="e">
        <f ca="1">E8/$B$8</f>
        <v>#REF!</v>
      </c>
      <c r="G8" s="140" t="e">
        <f ca="1">Ответы_учащихся!BA22</f>
        <v>#REF!</v>
      </c>
      <c r="H8" s="142" t="e">
        <f ca="1">G8/$B$8</f>
        <v>#REF!</v>
      </c>
      <c r="I8" s="140" t="e">
        <f ca="1">Ответы_учащихся!BA21</f>
        <v>#REF!</v>
      </c>
      <c r="J8" s="142" t="e">
        <f ca="1">I8/$B$8</f>
        <v>#REF!</v>
      </c>
      <c r="K8" s="140" t="e">
        <f ca="1">Ответы_учащихся!BA20</f>
        <v>#REF!</v>
      </c>
      <c r="L8" s="142" t="e">
        <f ca="1">K8/$B$8</f>
        <v>#REF!</v>
      </c>
      <c r="M8" s="287" t="e">
        <f ca="1">SUM(D8,F8,H8,J8,L8)</f>
        <v>#REF!</v>
      </c>
    </row>
    <row r="9" spans="2:13" ht="15.75" x14ac:dyDescent="0.25">
      <c r="B9" s="139"/>
      <c r="C9" s="139"/>
      <c r="D9" s="139"/>
      <c r="E9" s="139"/>
      <c r="F9" s="139"/>
      <c r="G9" s="139"/>
      <c r="H9" s="139"/>
      <c r="I9" s="139"/>
      <c r="J9" s="139"/>
      <c r="K9" s="139"/>
      <c r="L9" s="139"/>
    </row>
    <row r="10" spans="2:13" ht="15.75" x14ac:dyDescent="0.25">
      <c r="B10" s="139"/>
      <c r="C10" s="139"/>
      <c r="D10" s="139"/>
      <c r="E10" s="139"/>
      <c r="F10" s="139"/>
      <c r="G10" s="139"/>
      <c r="H10" s="139"/>
      <c r="I10" s="139"/>
      <c r="J10" s="139"/>
      <c r="K10" s="139"/>
      <c r="L10" s="139"/>
    </row>
    <row r="11" spans="2:13" ht="15.75" x14ac:dyDescent="0.25">
      <c r="B11" s="139"/>
      <c r="C11" s="139"/>
      <c r="D11" s="139"/>
      <c r="E11" s="139"/>
      <c r="F11" s="139"/>
      <c r="G11" s="139"/>
      <c r="H11" s="139"/>
      <c r="I11" s="139"/>
      <c r="J11" s="139"/>
      <c r="K11" s="139"/>
      <c r="L11" s="139"/>
    </row>
    <row r="12" spans="2:13" ht="15.75" x14ac:dyDescent="0.25">
      <c r="B12" s="139"/>
      <c r="C12" s="139"/>
      <c r="D12" s="139"/>
      <c r="E12" s="139"/>
      <c r="F12" s="139"/>
      <c r="G12" s="139"/>
      <c r="H12" s="139"/>
      <c r="I12" s="139"/>
      <c r="J12" s="139"/>
      <c r="K12" s="139"/>
      <c r="L12" s="139"/>
    </row>
    <row r="13" spans="2:13" ht="15.75" x14ac:dyDescent="0.25">
      <c r="B13" s="139"/>
      <c r="C13" s="139"/>
      <c r="D13" s="139"/>
      <c r="E13" s="139"/>
      <c r="F13" s="139"/>
      <c r="G13" s="139"/>
      <c r="H13" s="139"/>
      <c r="I13" s="139"/>
      <c r="J13" s="139"/>
      <c r="K13" s="139"/>
      <c r="L13" s="139"/>
    </row>
    <row r="14" spans="2:13" ht="15.75" x14ac:dyDescent="0.25">
      <c r="B14" s="139"/>
      <c r="C14" s="139"/>
      <c r="D14" s="139"/>
      <c r="E14" s="139"/>
      <c r="F14" s="139"/>
      <c r="G14" s="139"/>
      <c r="H14" s="139"/>
      <c r="I14" s="139"/>
      <c r="J14" s="139"/>
      <c r="K14" s="139"/>
      <c r="L14" s="139"/>
    </row>
    <row r="15" spans="2:13" ht="15.75" x14ac:dyDescent="0.25">
      <c r="B15" s="139"/>
      <c r="C15" s="139"/>
      <c r="D15" s="139"/>
      <c r="E15" s="139"/>
      <c r="F15" s="139"/>
      <c r="G15" s="139"/>
      <c r="H15" s="139"/>
      <c r="I15" s="139"/>
      <c r="J15" s="139"/>
      <c r="K15" s="139"/>
      <c r="L15" s="139"/>
    </row>
    <row r="16" spans="2:13" ht="15.75" x14ac:dyDescent="0.25">
      <c r="B16" s="139"/>
      <c r="C16" s="139"/>
      <c r="D16" s="139"/>
      <c r="E16" s="139"/>
      <c r="F16" s="139"/>
      <c r="G16" s="139"/>
      <c r="H16" s="139"/>
      <c r="I16" s="139"/>
      <c r="J16" s="139"/>
      <c r="K16" s="139"/>
      <c r="L16" s="139"/>
    </row>
    <row r="17" spans="2:12" ht="15.75" x14ac:dyDescent="0.25">
      <c r="B17" s="139"/>
      <c r="C17" s="139"/>
      <c r="D17" s="139"/>
      <c r="E17" s="139"/>
      <c r="F17" s="139"/>
      <c r="G17" s="139"/>
      <c r="H17" s="139"/>
      <c r="I17" s="139"/>
      <c r="J17" s="139"/>
      <c r="K17" s="139"/>
      <c r="L17" s="139"/>
    </row>
    <row r="18" spans="2:12" ht="15.75" x14ac:dyDescent="0.25">
      <c r="B18" s="139"/>
      <c r="C18" s="139"/>
      <c r="D18" s="139"/>
      <c r="E18" s="139"/>
      <c r="F18" s="139"/>
      <c r="G18" s="139"/>
      <c r="H18" s="139"/>
      <c r="I18" s="139"/>
      <c r="J18" s="139"/>
      <c r="K18" s="139"/>
      <c r="L18" s="139"/>
    </row>
    <row r="19" spans="2:12" ht="15.75" x14ac:dyDescent="0.25">
      <c r="B19" s="139"/>
      <c r="C19" s="139"/>
      <c r="D19" s="139"/>
      <c r="E19" s="139"/>
      <c r="F19" s="139"/>
      <c r="G19" s="139"/>
      <c r="H19" s="139"/>
      <c r="I19" s="139"/>
      <c r="J19" s="139"/>
      <c r="K19" s="139"/>
      <c r="L19" s="139"/>
    </row>
    <row r="20" spans="2:12" ht="15.75" x14ac:dyDescent="0.25">
      <c r="B20" s="139"/>
      <c r="C20" s="139"/>
      <c r="D20" s="139"/>
      <c r="E20" s="139"/>
      <c r="F20" s="139"/>
      <c r="G20" s="139"/>
      <c r="H20" s="139"/>
      <c r="I20" s="139"/>
      <c r="J20" s="139"/>
      <c r="K20" s="139"/>
      <c r="L20" s="139"/>
    </row>
  </sheetData>
  <sheetProtection password="C621" sheet="1" objects="1" scenarios="1" selectLockedCells="1" selectUnlockedCells="1"/>
  <dataConsolidate/>
  <mergeCells count="10">
    <mergeCell ref="B2:L2"/>
    <mergeCell ref="C3:G3"/>
    <mergeCell ref="H3:I3"/>
    <mergeCell ref="B5:B7"/>
    <mergeCell ref="C5:L5"/>
    <mergeCell ref="C6:D6"/>
    <mergeCell ref="E6:F6"/>
    <mergeCell ref="G6:H6"/>
    <mergeCell ref="I6:J6"/>
    <mergeCell ref="K6:L6"/>
  </mergeCells>
  <pageMargins left="0.25" right="0.25" top="0.75" bottom="0.75" header="0.3" footer="0.3"/>
  <pageSetup paperSize="9" fitToHeight="0" orientation="landscape" r:id="rId1"/>
  <headerFooter>
    <oddHeader>&amp;CКГБУ "Региональный центр оценки качества образования"</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tabColor theme="9"/>
  </sheetPr>
  <dimension ref="A1"/>
  <sheetViews>
    <sheetView view="pageLayout" zoomScaleNormal="100" workbookViewId="0">
      <selection activeCell="L37" sqref="L37:L39"/>
    </sheetView>
  </sheetViews>
  <sheetFormatPr defaultRowHeight="12.75" x14ac:dyDescent="0.2"/>
  <sheetData/>
  <sheetProtection password="C621" sheet="1" objects="1" scenarios="1"/>
  <pageMargins left="0.7" right="0.7" top="0.75" bottom="0.75" header="0.3" footer="0.3"/>
  <pageSetup paperSize="9"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tabColor theme="9"/>
    <pageSetUpPr fitToPage="1"/>
  </sheetPr>
  <dimension ref="A4"/>
  <sheetViews>
    <sheetView view="pageLayout" topLeftCell="C1" zoomScaleNormal="100" workbookViewId="0">
      <selection activeCell="AS7" sqref="AS7"/>
    </sheetView>
  </sheetViews>
  <sheetFormatPr defaultRowHeight="12.75" x14ac:dyDescent="0.2"/>
  <sheetData>
    <row r="4" ht="15.75" customHeight="1" x14ac:dyDescent="0.2"/>
  </sheetData>
  <sheetProtection password="C621" sheet="1" objects="1" scenarios="1"/>
  <pageMargins left="0.25" right="0.25" top="0.75" bottom="0.75" header="0.3" footer="0.3"/>
  <pageSetup paperSize="9" scale="9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22</vt:i4>
      </vt:variant>
    </vt:vector>
  </HeadingPairs>
  <TitlesOfParts>
    <vt:vector size="22" baseType="lpstr">
      <vt:lpstr>СПИСОК КЛАССА</vt:lpstr>
      <vt:lpstr>АНКЕТА УЧИТЕЛЯ</vt:lpstr>
      <vt:lpstr>Ввод_данных</vt:lpstr>
      <vt:lpstr>Ответы_учащихся</vt:lpstr>
      <vt:lpstr>КЛЮЧИ</vt:lpstr>
      <vt:lpstr>Общий свод</vt:lpstr>
      <vt:lpstr>Результаты_итог</vt:lpstr>
      <vt:lpstr>Распределение_участников</vt:lpstr>
      <vt:lpstr>Размах_балла</vt:lpstr>
      <vt:lpstr>Коридор</vt:lpstr>
      <vt:lpstr>Результаты</vt:lpstr>
      <vt:lpstr>План</vt:lpstr>
      <vt:lpstr>Сравнение_части</vt:lpstr>
      <vt:lpstr>Анализ_содержание</vt:lpstr>
      <vt:lpstr>Анализ_умения</vt:lpstr>
      <vt:lpstr>Анализ_задания</vt:lpstr>
      <vt:lpstr>Анализ_ученик</vt:lpstr>
      <vt:lpstr>Рабочий</vt:lpstr>
      <vt:lpstr>Диаграмма_рез</vt:lpstr>
      <vt:lpstr>Диаграмма_сравнение</vt:lpstr>
      <vt:lpstr>Диаграмма_задания</vt:lpstr>
      <vt:lpstr>Диаграмма_распределение</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Анастасия Мендель</dc:creator>
  <cp:lastModifiedBy>Черепанова Алина Сергеевна</cp:lastModifiedBy>
  <cp:lastPrinted>2018-07-19T05:36:38Z</cp:lastPrinted>
  <dcterms:created xsi:type="dcterms:W3CDTF">2014-04-01T23:00:43Z</dcterms:created>
  <dcterms:modified xsi:type="dcterms:W3CDTF">2018-07-19T05:41:02Z</dcterms:modified>
</cp:coreProperties>
</file>